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435"/>
  </bookViews>
  <sheets>
    <sheet name="Sheet1" sheetId="1" r:id="rId1"/>
  </sheets>
  <definedNames>
    <definedName name="AFLT">Sheet1!$N$7:$N$66</definedName>
    <definedName name="LKOH">Sheet1!$M$7:$M$66</definedName>
    <definedName name="MSNG">Sheet1!$O$7:$O$66</definedName>
    <definedName name="SIBN">Sheet1!$L$6</definedName>
    <definedName name="SIBN2">Sheet1!$L$6</definedName>
    <definedName name="SIBN3">Sheet1!$L$7:$L$66</definedName>
    <definedName name="Вес">Sheet1!$B$2:$E$2</definedName>
  </definedNames>
  <calcPr calcId="152511"/>
</workbook>
</file>

<file path=xl/calcChain.xml><?xml version="1.0" encoding="utf-8"?>
<calcChain xmlns="http://schemas.openxmlformats.org/spreadsheetml/2006/main">
  <c r="O92" i="1" l="1"/>
  <c r="N92" i="1"/>
  <c r="M92" i="1"/>
  <c r="L92" i="1"/>
  <c r="L83" i="1"/>
  <c r="G66" i="1"/>
  <c r="H66" i="1"/>
  <c r="I66" i="1"/>
  <c r="J66" i="1"/>
  <c r="L66" i="1"/>
  <c r="M66" i="1"/>
  <c r="N66" i="1"/>
  <c r="O66" i="1"/>
  <c r="J70" i="1" a="1"/>
  <c r="J70" i="1" s="1"/>
  <c r="J65" i="1"/>
  <c r="O65" i="1" s="1"/>
  <c r="J64" i="1"/>
  <c r="O64" i="1" s="1"/>
  <c r="J63" i="1"/>
  <c r="O63" i="1" s="1"/>
  <c r="J62" i="1"/>
  <c r="O62" i="1" s="1"/>
  <c r="J61" i="1"/>
  <c r="O61" i="1" s="1"/>
  <c r="J60" i="1"/>
  <c r="O60" i="1" s="1"/>
  <c r="J59" i="1"/>
  <c r="O59" i="1" s="1"/>
  <c r="J58" i="1"/>
  <c r="O58" i="1" s="1"/>
  <c r="J57" i="1"/>
  <c r="O57" i="1" s="1"/>
  <c r="J56" i="1"/>
  <c r="O56" i="1" s="1"/>
  <c r="J55" i="1"/>
  <c r="O55" i="1" s="1"/>
  <c r="J54" i="1"/>
  <c r="O54" i="1" s="1"/>
  <c r="J53" i="1"/>
  <c r="O53" i="1" s="1"/>
  <c r="J52" i="1"/>
  <c r="O52" i="1" s="1"/>
  <c r="J51" i="1"/>
  <c r="O51" i="1" s="1"/>
  <c r="J50" i="1"/>
  <c r="O50" i="1" s="1"/>
  <c r="J49" i="1"/>
  <c r="O49" i="1" s="1"/>
  <c r="J48" i="1"/>
  <c r="O48" i="1" s="1"/>
  <c r="J47" i="1"/>
  <c r="O47" i="1" s="1"/>
  <c r="J46" i="1"/>
  <c r="O46" i="1" s="1"/>
  <c r="J45" i="1"/>
  <c r="O45" i="1" s="1"/>
  <c r="J44" i="1"/>
  <c r="O44" i="1" s="1"/>
  <c r="J43" i="1"/>
  <c r="O43" i="1" s="1"/>
  <c r="J42" i="1"/>
  <c r="O42" i="1" s="1"/>
  <c r="J41" i="1"/>
  <c r="O41" i="1" s="1"/>
  <c r="J40" i="1"/>
  <c r="O40" i="1" s="1"/>
  <c r="J39" i="1"/>
  <c r="O39" i="1" s="1"/>
  <c r="J38" i="1"/>
  <c r="O38" i="1" s="1"/>
  <c r="J37" i="1"/>
  <c r="O37" i="1" s="1"/>
  <c r="J36" i="1"/>
  <c r="O36" i="1" s="1"/>
  <c r="J35" i="1"/>
  <c r="O35" i="1" s="1"/>
  <c r="J34" i="1"/>
  <c r="O34" i="1" s="1"/>
  <c r="J33" i="1"/>
  <c r="O33" i="1" s="1"/>
  <c r="J32" i="1"/>
  <c r="O32" i="1" s="1"/>
  <c r="J31" i="1"/>
  <c r="O31" i="1" s="1"/>
  <c r="J30" i="1"/>
  <c r="O30" i="1" s="1"/>
  <c r="J29" i="1"/>
  <c r="O29" i="1" s="1"/>
  <c r="J28" i="1"/>
  <c r="O28" i="1" s="1"/>
  <c r="J27" i="1"/>
  <c r="O27" i="1" s="1"/>
  <c r="J26" i="1"/>
  <c r="O26" i="1" s="1"/>
  <c r="J25" i="1"/>
  <c r="O25" i="1" s="1"/>
  <c r="J24" i="1"/>
  <c r="O24" i="1" s="1"/>
  <c r="J23" i="1"/>
  <c r="O23" i="1" s="1"/>
  <c r="J22" i="1"/>
  <c r="O22" i="1" s="1"/>
  <c r="J21" i="1"/>
  <c r="O21" i="1" s="1"/>
  <c r="J20" i="1"/>
  <c r="O20" i="1" s="1"/>
  <c r="J19" i="1"/>
  <c r="O19" i="1" s="1"/>
  <c r="J18" i="1"/>
  <c r="O18" i="1" s="1"/>
  <c r="J17" i="1"/>
  <c r="O17" i="1" s="1"/>
  <c r="J16" i="1"/>
  <c r="O16" i="1" s="1"/>
  <c r="J15" i="1"/>
  <c r="O15" i="1" s="1"/>
  <c r="J14" i="1"/>
  <c r="O14" i="1" s="1"/>
  <c r="J13" i="1"/>
  <c r="O13" i="1" s="1"/>
  <c r="J12" i="1"/>
  <c r="O12" i="1" s="1"/>
  <c r="J11" i="1"/>
  <c r="O11" i="1" s="1"/>
  <c r="J10" i="1"/>
  <c r="O10" i="1" s="1"/>
  <c r="J9" i="1"/>
  <c r="O9" i="1" s="1"/>
  <c r="J8" i="1"/>
  <c r="O8" i="1" s="1"/>
  <c r="J7" i="1"/>
  <c r="O7" i="1" s="1"/>
  <c r="I65" i="1"/>
  <c r="N65" i="1" s="1"/>
  <c r="I64" i="1"/>
  <c r="N64" i="1" s="1"/>
  <c r="I63" i="1"/>
  <c r="N63" i="1" s="1"/>
  <c r="I62" i="1"/>
  <c r="N62" i="1" s="1"/>
  <c r="I61" i="1"/>
  <c r="N61" i="1" s="1"/>
  <c r="I60" i="1"/>
  <c r="N60" i="1" s="1"/>
  <c r="I59" i="1"/>
  <c r="N59" i="1" s="1"/>
  <c r="I58" i="1"/>
  <c r="N58" i="1" s="1"/>
  <c r="I57" i="1"/>
  <c r="N57" i="1" s="1"/>
  <c r="I56" i="1"/>
  <c r="N56" i="1" s="1"/>
  <c r="I55" i="1"/>
  <c r="N55" i="1" s="1"/>
  <c r="I54" i="1"/>
  <c r="N54" i="1" s="1"/>
  <c r="I53" i="1"/>
  <c r="N53" i="1" s="1"/>
  <c r="I52" i="1"/>
  <c r="N52" i="1" s="1"/>
  <c r="I51" i="1"/>
  <c r="N51" i="1" s="1"/>
  <c r="I50" i="1"/>
  <c r="N50" i="1" s="1"/>
  <c r="I49" i="1"/>
  <c r="N49" i="1" s="1"/>
  <c r="I48" i="1"/>
  <c r="N48" i="1" s="1"/>
  <c r="I47" i="1"/>
  <c r="N47" i="1" s="1"/>
  <c r="I46" i="1"/>
  <c r="N46" i="1" s="1"/>
  <c r="I45" i="1"/>
  <c r="N45" i="1" s="1"/>
  <c r="I44" i="1"/>
  <c r="N44" i="1" s="1"/>
  <c r="I43" i="1"/>
  <c r="N43" i="1" s="1"/>
  <c r="I42" i="1"/>
  <c r="N42" i="1" s="1"/>
  <c r="I41" i="1"/>
  <c r="N41" i="1" s="1"/>
  <c r="I40" i="1"/>
  <c r="N40" i="1" s="1"/>
  <c r="I39" i="1"/>
  <c r="N39" i="1" s="1"/>
  <c r="I38" i="1"/>
  <c r="N38" i="1" s="1"/>
  <c r="I37" i="1"/>
  <c r="N37" i="1" s="1"/>
  <c r="I36" i="1"/>
  <c r="N36" i="1" s="1"/>
  <c r="I35" i="1"/>
  <c r="N35" i="1" s="1"/>
  <c r="I34" i="1"/>
  <c r="N34" i="1" s="1"/>
  <c r="I33" i="1"/>
  <c r="N33" i="1" s="1"/>
  <c r="I32" i="1"/>
  <c r="N32" i="1" s="1"/>
  <c r="I31" i="1"/>
  <c r="N31" i="1" s="1"/>
  <c r="I30" i="1"/>
  <c r="N30" i="1" s="1"/>
  <c r="I29" i="1"/>
  <c r="N29" i="1" s="1"/>
  <c r="I28" i="1"/>
  <c r="N28" i="1" s="1"/>
  <c r="I27" i="1"/>
  <c r="N27" i="1" s="1"/>
  <c r="I26" i="1"/>
  <c r="N26" i="1" s="1"/>
  <c r="I25" i="1"/>
  <c r="N25" i="1" s="1"/>
  <c r="I24" i="1"/>
  <c r="N24" i="1" s="1"/>
  <c r="I23" i="1"/>
  <c r="N23" i="1" s="1"/>
  <c r="I22" i="1"/>
  <c r="N22" i="1" s="1"/>
  <c r="I21" i="1"/>
  <c r="N21" i="1" s="1"/>
  <c r="I20" i="1"/>
  <c r="N20" i="1" s="1"/>
  <c r="I19" i="1"/>
  <c r="N19" i="1" s="1"/>
  <c r="I18" i="1"/>
  <c r="N18" i="1" s="1"/>
  <c r="I17" i="1"/>
  <c r="N17" i="1" s="1"/>
  <c r="I16" i="1"/>
  <c r="N16" i="1" s="1"/>
  <c r="I15" i="1"/>
  <c r="N15" i="1" s="1"/>
  <c r="I14" i="1"/>
  <c r="N14" i="1" s="1"/>
  <c r="I13" i="1"/>
  <c r="N13" i="1" s="1"/>
  <c r="I12" i="1"/>
  <c r="N12" i="1" s="1"/>
  <c r="I11" i="1"/>
  <c r="N11" i="1" s="1"/>
  <c r="I10" i="1"/>
  <c r="N10" i="1" s="1"/>
  <c r="I9" i="1"/>
  <c r="N9" i="1" s="1"/>
  <c r="I8" i="1"/>
  <c r="N8" i="1" s="1"/>
  <c r="I7" i="1"/>
  <c r="N7" i="1" s="1"/>
  <c r="H65" i="1"/>
  <c r="M65" i="1" s="1"/>
  <c r="H64" i="1"/>
  <c r="M64" i="1" s="1"/>
  <c r="H63" i="1"/>
  <c r="M63" i="1" s="1"/>
  <c r="H62" i="1"/>
  <c r="M62" i="1" s="1"/>
  <c r="H61" i="1"/>
  <c r="M61" i="1" s="1"/>
  <c r="H60" i="1"/>
  <c r="M60" i="1" s="1"/>
  <c r="H59" i="1"/>
  <c r="M59" i="1" s="1"/>
  <c r="H58" i="1"/>
  <c r="M58" i="1" s="1"/>
  <c r="H57" i="1"/>
  <c r="M57" i="1" s="1"/>
  <c r="H56" i="1"/>
  <c r="M56" i="1" s="1"/>
  <c r="H55" i="1"/>
  <c r="M55" i="1" s="1"/>
  <c r="H54" i="1"/>
  <c r="M54" i="1" s="1"/>
  <c r="H53" i="1"/>
  <c r="M53" i="1" s="1"/>
  <c r="H52" i="1"/>
  <c r="M52" i="1" s="1"/>
  <c r="H51" i="1"/>
  <c r="M51" i="1" s="1"/>
  <c r="H50" i="1"/>
  <c r="M50" i="1" s="1"/>
  <c r="H49" i="1"/>
  <c r="M49" i="1" s="1"/>
  <c r="H48" i="1"/>
  <c r="M48" i="1" s="1"/>
  <c r="H47" i="1"/>
  <c r="M47" i="1" s="1"/>
  <c r="H46" i="1"/>
  <c r="M46" i="1" s="1"/>
  <c r="H45" i="1"/>
  <c r="M45" i="1" s="1"/>
  <c r="H44" i="1"/>
  <c r="M44" i="1" s="1"/>
  <c r="H43" i="1"/>
  <c r="M43" i="1" s="1"/>
  <c r="H42" i="1"/>
  <c r="M42" i="1" s="1"/>
  <c r="H41" i="1"/>
  <c r="M41" i="1" s="1"/>
  <c r="H40" i="1"/>
  <c r="M40" i="1" s="1"/>
  <c r="H39" i="1"/>
  <c r="M39" i="1" s="1"/>
  <c r="H38" i="1"/>
  <c r="M38" i="1" s="1"/>
  <c r="H37" i="1"/>
  <c r="M37" i="1" s="1"/>
  <c r="H36" i="1"/>
  <c r="M36" i="1" s="1"/>
  <c r="H35" i="1"/>
  <c r="M35" i="1" s="1"/>
  <c r="H34" i="1"/>
  <c r="M34" i="1" s="1"/>
  <c r="H33" i="1"/>
  <c r="M33" i="1" s="1"/>
  <c r="H32" i="1"/>
  <c r="M32" i="1" s="1"/>
  <c r="H31" i="1"/>
  <c r="M31" i="1" s="1"/>
  <c r="H30" i="1"/>
  <c r="M30" i="1" s="1"/>
  <c r="H29" i="1"/>
  <c r="M29" i="1" s="1"/>
  <c r="H28" i="1"/>
  <c r="M28" i="1" s="1"/>
  <c r="H27" i="1"/>
  <c r="M27" i="1" s="1"/>
  <c r="H26" i="1"/>
  <c r="M26" i="1" s="1"/>
  <c r="H25" i="1"/>
  <c r="M25" i="1" s="1"/>
  <c r="H24" i="1"/>
  <c r="M24" i="1" s="1"/>
  <c r="H23" i="1"/>
  <c r="M23" i="1" s="1"/>
  <c r="H22" i="1"/>
  <c r="M22" i="1" s="1"/>
  <c r="H21" i="1"/>
  <c r="M21" i="1" s="1"/>
  <c r="H20" i="1"/>
  <c r="M20" i="1" s="1"/>
  <c r="H19" i="1"/>
  <c r="M19" i="1" s="1"/>
  <c r="H18" i="1"/>
  <c r="M18" i="1" s="1"/>
  <c r="H17" i="1"/>
  <c r="M17" i="1" s="1"/>
  <c r="H16" i="1"/>
  <c r="M16" i="1" s="1"/>
  <c r="H15" i="1"/>
  <c r="M15" i="1" s="1"/>
  <c r="H14" i="1"/>
  <c r="M14" i="1" s="1"/>
  <c r="H13" i="1"/>
  <c r="M13" i="1" s="1"/>
  <c r="H12" i="1"/>
  <c r="M12" i="1" s="1"/>
  <c r="H11" i="1"/>
  <c r="M11" i="1" s="1"/>
  <c r="H10" i="1"/>
  <c r="M10" i="1" s="1"/>
  <c r="H9" i="1"/>
  <c r="M9" i="1" s="1"/>
  <c r="H8" i="1"/>
  <c r="M8" i="1" s="1"/>
  <c r="H7" i="1"/>
  <c r="M7" i="1" s="1"/>
  <c r="G65" i="1"/>
  <c r="L65" i="1" s="1"/>
  <c r="G64" i="1"/>
  <c r="L64" i="1" s="1"/>
  <c r="G63" i="1"/>
  <c r="L63" i="1" s="1"/>
  <c r="G62" i="1"/>
  <c r="L62" i="1" s="1"/>
  <c r="G61" i="1"/>
  <c r="L61" i="1" s="1"/>
  <c r="G60" i="1"/>
  <c r="L60" i="1" s="1"/>
  <c r="G59" i="1"/>
  <c r="L59" i="1" s="1"/>
  <c r="G58" i="1"/>
  <c r="L58" i="1" s="1"/>
  <c r="G57" i="1"/>
  <c r="L57" i="1" s="1"/>
  <c r="G56" i="1"/>
  <c r="L56" i="1" s="1"/>
  <c r="G55" i="1"/>
  <c r="L55" i="1" s="1"/>
  <c r="G54" i="1"/>
  <c r="L54" i="1" s="1"/>
  <c r="G53" i="1"/>
  <c r="L53" i="1" s="1"/>
  <c r="G52" i="1"/>
  <c r="L52" i="1" s="1"/>
  <c r="G51" i="1"/>
  <c r="L51" i="1" s="1"/>
  <c r="G50" i="1"/>
  <c r="L50" i="1" s="1"/>
  <c r="G49" i="1"/>
  <c r="L49" i="1" s="1"/>
  <c r="G48" i="1"/>
  <c r="L48" i="1" s="1"/>
  <c r="G47" i="1"/>
  <c r="L47" i="1" s="1"/>
  <c r="G46" i="1"/>
  <c r="L46" i="1" s="1"/>
  <c r="G45" i="1"/>
  <c r="L45" i="1" s="1"/>
  <c r="G44" i="1"/>
  <c r="L44" i="1" s="1"/>
  <c r="G43" i="1"/>
  <c r="L43" i="1" s="1"/>
  <c r="G42" i="1"/>
  <c r="L42" i="1" s="1"/>
  <c r="G41" i="1"/>
  <c r="L41" i="1" s="1"/>
  <c r="G40" i="1"/>
  <c r="L40" i="1" s="1"/>
  <c r="G39" i="1"/>
  <c r="L39" i="1" s="1"/>
  <c r="G38" i="1"/>
  <c r="L38" i="1" s="1"/>
  <c r="G37" i="1"/>
  <c r="L37" i="1" s="1"/>
  <c r="G36" i="1"/>
  <c r="L36" i="1" s="1"/>
  <c r="G35" i="1"/>
  <c r="L35" i="1" s="1"/>
  <c r="G34" i="1"/>
  <c r="L34" i="1" s="1"/>
  <c r="G33" i="1"/>
  <c r="L33" i="1" s="1"/>
  <c r="G32" i="1"/>
  <c r="L32" i="1" s="1"/>
  <c r="G31" i="1"/>
  <c r="L31" i="1" s="1"/>
  <c r="G30" i="1"/>
  <c r="L30" i="1" s="1"/>
  <c r="G29" i="1"/>
  <c r="L29" i="1" s="1"/>
  <c r="G28" i="1"/>
  <c r="L28" i="1" s="1"/>
  <c r="G27" i="1"/>
  <c r="L27" i="1" s="1"/>
  <c r="G26" i="1"/>
  <c r="L26" i="1" s="1"/>
  <c r="G25" i="1"/>
  <c r="L25" i="1" s="1"/>
  <c r="G24" i="1"/>
  <c r="L24" i="1" s="1"/>
  <c r="G23" i="1"/>
  <c r="L23" i="1" s="1"/>
  <c r="G22" i="1"/>
  <c r="L22" i="1" s="1"/>
  <c r="G21" i="1"/>
  <c r="L21" i="1" s="1"/>
  <c r="G20" i="1"/>
  <c r="L20" i="1" s="1"/>
  <c r="G19" i="1"/>
  <c r="L19" i="1" s="1"/>
  <c r="G18" i="1"/>
  <c r="L18" i="1" s="1"/>
  <c r="G17" i="1"/>
  <c r="L17" i="1" s="1"/>
  <c r="G16" i="1"/>
  <c r="L16" i="1" s="1"/>
  <c r="G15" i="1"/>
  <c r="L15" i="1" s="1"/>
  <c r="G14" i="1"/>
  <c r="L14" i="1" s="1"/>
  <c r="G13" i="1"/>
  <c r="L13" i="1" s="1"/>
  <c r="G12" i="1"/>
  <c r="L12" i="1" s="1"/>
  <c r="G11" i="1"/>
  <c r="L11" i="1" s="1"/>
  <c r="G10" i="1"/>
  <c r="L10" i="1" s="1"/>
  <c r="G9" i="1"/>
  <c r="L9" i="1" s="1"/>
  <c r="G8" i="1"/>
  <c r="L8" i="1" s="1"/>
  <c r="G7" i="1"/>
  <c r="L7" i="1" s="1"/>
  <c r="Q7" i="1" l="1" a="1"/>
  <c r="L87" i="1"/>
  <c r="L88" i="1" s="1"/>
  <c r="L89" i="1" s="1"/>
  <c r="L90" i="1" s="1"/>
  <c r="L91" i="1" s="1"/>
  <c r="J72" i="1"/>
  <c r="N87" i="1" s="1"/>
  <c r="N88" i="1" s="1"/>
  <c r="N89" i="1" s="1"/>
  <c r="J71" i="1"/>
  <c r="M87" i="1" s="1"/>
  <c r="M88" i="1" s="1"/>
  <c r="M89" i="1" s="1"/>
  <c r="J73" i="1"/>
  <c r="O87" i="1" s="1"/>
  <c r="O88" i="1" s="1"/>
  <c r="O89" i="1" s="1"/>
  <c r="O70" i="1"/>
  <c r="L70" i="1"/>
  <c r="M70" i="1"/>
  <c r="N70" i="1"/>
  <c r="Q7" i="1" l="1"/>
  <c r="Q15" i="1"/>
  <c r="Q23" i="1"/>
  <c r="Q31" i="1"/>
  <c r="Q39" i="1"/>
  <c r="Q47" i="1"/>
  <c r="Q55" i="1"/>
  <c r="Q63" i="1"/>
  <c r="Q8" i="1"/>
  <c r="Q16" i="1"/>
  <c r="Q24" i="1"/>
  <c r="Q32" i="1"/>
  <c r="Q40" i="1"/>
  <c r="Q48" i="1"/>
  <c r="Q56" i="1"/>
  <c r="Q64" i="1"/>
  <c r="Q17" i="1"/>
  <c r="Q25" i="1"/>
  <c r="Q33" i="1"/>
  <c r="Q41" i="1"/>
  <c r="Q49" i="1"/>
  <c r="Q57" i="1"/>
  <c r="Q65" i="1"/>
  <c r="Q20" i="1"/>
  <c r="Q36" i="1"/>
  <c r="Q52" i="1"/>
  <c r="Q29" i="1"/>
  <c r="Q53" i="1"/>
  <c r="Q9" i="1"/>
  <c r="Q21" i="1"/>
  <c r="Q45" i="1"/>
  <c r="Q10" i="1"/>
  <c r="Q18" i="1"/>
  <c r="Q26" i="1"/>
  <c r="Q34" i="1"/>
  <c r="Q42" i="1"/>
  <c r="Q50" i="1"/>
  <c r="Q58" i="1"/>
  <c r="Q66" i="1"/>
  <c r="Q12" i="1"/>
  <c r="Q28" i="1"/>
  <c r="Q44" i="1"/>
  <c r="Q60" i="1"/>
  <c r="Q13" i="1"/>
  <c r="Q37" i="1"/>
  <c r="Q61" i="1"/>
  <c r="Q14" i="1"/>
  <c r="Q22" i="1"/>
  <c r="Q30" i="1"/>
  <c r="Q38" i="1"/>
  <c r="Q46" i="1"/>
  <c r="Q54" i="1"/>
  <c r="Q62" i="1"/>
  <c r="Q11" i="1"/>
  <c r="Q19" i="1"/>
  <c r="Q27" i="1"/>
  <c r="Q35" i="1"/>
  <c r="Q43" i="1"/>
  <c r="Q51" i="1"/>
  <c r="Q59" i="1"/>
  <c r="L75" i="1" a="1"/>
  <c r="L75" i="1" s="1"/>
  <c r="S7" i="1" l="1" a="1"/>
  <c r="N75" i="1"/>
  <c r="M75" i="1"/>
  <c r="O75" i="1"/>
  <c r="S7" i="1" l="1"/>
  <c r="S85" i="1" s="1"/>
  <c r="S10" i="1"/>
  <c r="S11" i="1"/>
  <c r="S22" i="1"/>
  <c r="S36" i="1"/>
  <c r="S52" i="1"/>
  <c r="S12" i="1"/>
  <c r="S26" i="1"/>
  <c r="S37" i="1"/>
  <c r="S53" i="1"/>
  <c r="S13" i="1"/>
  <c r="S27" i="1"/>
  <c r="S38" i="1"/>
  <c r="S54" i="1"/>
  <c r="S19" i="1"/>
  <c r="S20" i="1"/>
  <c r="S62" i="1"/>
  <c r="S21" i="1"/>
  <c r="S51" i="1"/>
  <c r="S61" i="1"/>
  <c r="S46" i="1"/>
  <c r="S14" i="1"/>
  <c r="S28" i="1"/>
  <c r="S43" i="1"/>
  <c r="S59" i="1"/>
  <c r="S30" i="1"/>
  <c r="S45" i="1"/>
  <c r="S34" i="1"/>
  <c r="S35" i="1"/>
  <c r="S18" i="1"/>
  <c r="S29" i="1"/>
  <c r="S44" i="1"/>
  <c r="S60" i="1"/>
  <c r="S66" i="1"/>
  <c r="S33" i="1"/>
  <c r="S32" i="1"/>
  <c r="S31" i="1"/>
  <c r="S58" i="1"/>
  <c r="S25" i="1"/>
  <c r="S24" i="1"/>
  <c r="S23" i="1"/>
  <c r="S50" i="1"/>
  <c r="S17" i="1"/>
  <c r="S16" i="1"/>
  <c r="S15" i="1"/>
  <c r="S42" i="1"/>
  <c r="S9" i="1"/>
  <c r="S8" i="1"/>
  <c r="S49" i="1"/>
  <c r="S48" i="1"/>
  <c r="S47" i="1"/>
  <c r="S65" i="1"/>
  <c r="S64" i="1"/>
  <c r="S63" i="1"/>
  <c r="S57" i="1"/>
  <c r="S56" i="1"/>
  <c r="S55" i="1"/>
  <c r="S41" i="1"/>
  <c r="S40" i="1"/>
  <c r="S39" i="1"/>
  <c r="L77" i="1" a="1"/>
  <c r="L77" i="1" s="1"/>
  <c r="L79" i="1" s="1"/>
  <c r="L85" i="1" s="1"/>
</calcChain>
</file>

<file path=xl/sharedStrings.xml><?xml version="1.0" encoding="utf-8"?>
<sst xmlns="http://schemas.openxmlformats.org/spreadsheetml/2006/main" count="45" uniqueCount="24">
  <si>
    <t>акция</t>
  </si>
  <si>
    <t>SIBN</t>
  </si>
  <si>
    <t>LKOH</t>
  </si>
  <si>
    <t>AFLT</t>
  </si>
  <si>
    <t>MSNG</t>
  </si>
  <si>
    <t>Доля в портфеле</t>
  </si>
  <si>
    <t>дата\цены акций</t>
  </si>
  <si>
    <t>Трансп</t>
  </si>
  <si>
    <t>ВЕС*КОВ</t>
  </si>
  <si>
    <t>вес*ков*трансп</t>
  </si>
  <si>
    <t>ст.откл.</t>
  </si>
  <si>
    <t>Стоимость портфеля</t>
  </si>
  <si>
    <t>N</t>
  </si>
  <si>
    <t>Var</t>
  </si>
  <si>
    <t>Величина позиции</t>
  </si>
  <si>
    <t>Количество акций в портфеле</t>
  </si>
  <si>
    <t>Новая величина позиции</t>
  </si>
  <si>
    <t>новый портфель</t>
  </si>
  <si>
    <t>Изменение стоимости</t>
  </si>
  <si>
    <t>Средняя доходность портфеля</t>
  </si>
  <si>
    <t>Изменение стоимости портфеля</t>
  </si>
  <si>
    <t>Нормальный метод</t>
  </si>
  <si>
    <t>Исторический метод</t>
  </si>
  <si>
    <t>будет более точным, поскольку делает акцент на положительной стоимости портфеля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</si>
</sst>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_-* #,##0\ _₽_-;\-* #,##0\ _₽_-;_-* &quot;-&quot;??\ _₽_-;_-@_-"/>
    <numFmt numFmtId="165" formatCode="_-* #,##0.00000000\ _₽_-;\-* #,##0.00000000\ _₽_-;_-* &quot;-&quot;??\ _₽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4" xfId="0" applyFont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2" fillId="0" borderId="2" xfId="0" applyFont="1" applyBorder="1" applyAlignment="1">
      <alignment horizontal="right" vertical="center"/>
    </xf>
    <xf numFmtId="14" fontId="4" fillId="2" borderId="3" xfId="0" applyNumberFormat="1" applyFont="1" applyFill="1" applyBorder="1" applyAlignment="1">
      <alignment vertical="center"/>
    </xf>
    <xf numFmtId="14" fontId="4" fillId="3" borderId="3" xfId="0" applyNumberFormat="1" applyFont="1" applyFill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3" fillId="0" borderId="5" xfId="0" applyFont="1" applyBorder="1" applyAlignment="1">
      <alignment vertical="center"/>
    </xf>
    <xf numFmtId="14" fontId="4" fillId="2" borderId="5" xfId="0" applyNumberFormat="1" applyFont="1" applyFill="1" applyBorder="1" applyAlignment="1">
      <alignment vertical="center"/>
    </xf>
    <xf numFmtId="0" fontId="3" fillId="0" borderId="5" xfId="0" applyFont="1" applyBorder="1" applyAlignment="1">
      <alignment horizontal="right" vertical="center"/>
    </xf>
    <xf numFmtId="14" fontId="4" fillId="3" borderId="5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164" fontId="0" fillId="0" borderId="0" xfId="1" applyNumberFormat="1" applyFont="1"/>
    <xf numFmtId="165" fontId="0" fillId="0" borderId="0" xfId="1" applyNumberFormat="1" applyFont="1"/>
    <xf numFmtId="0" fontId="0" fillId="0" borderId="0" xfId="0" applyAlignment="1"/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2" fillId="0" borderId="5" xfId="0" applyFont="1" applyBorder="1" applyAlignment="1">
      <alignment vertical="center"/>
    </xf>
    <xf numFmtId="0" fontId="5" fillId="4" borderId="0" xfId="0" applyFont="1" applyFill="1" applyAlignment="1">
      <alignment horizontal="center"/>
    </xf>
    <xf numFmtId="0" fontId="6" fillId="5" borderId="0" xfId="0" applyFont="1" applyFill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4"/>
  <sheetViews>
    <sheetView tabSelected="1" zoomScale="85" zoomScaleNormal="85" workbookViewId="0">
      <selection activeCell="G81" sqref="G81"/>
    </sheetView>
  </sheetViews>
  <sheetFormatPr defaultRowHeight="15" x14ac:dyDescent="0.25"/>
  <cols>
    <col min="1" max="1" width="15.85546875" customWidth="1"/>
    <col min="11" max="11" width="20.7109375" customWidth="1"/>
    <col min="12" max="12" width="15.5703125" bestFit="1" customWidth="1"/>
    <col min="13" max="15" width="13.7109375" bestFit="1" customWidth="1"/>
    <col min="17" max="17" width="16.28515625" style="12" customWidth="1"/>
    <col min="19" max="19" width="12.7109375" customWidth="1"/>
  </cols>
  <sheetData>
    <row r="1" spans="1:19" ht="15.75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</row>
    <row r="2" spans="1:19" ht="15.75" x14ac:dyDescent="0.25">
      <c r="A2" s="6" t="s">
        <v>5</v>
      </c>
      <c r="B2" s="7">
        <v>0.36</v>
      </c>
      <c r="C2" s="7">
        <v>0.24</v>
      </c>
      <c r="D2" s="7">
        <v>0.33</v>
      </c>
      <c r="E2" s="7">
        <v>7.0000000000000007E-2</v>
      </c>
    </row>
    <row r="3" spans="1:19" ht="15.75" x14ac:dyDescent="0.25">
      <c r="A3" s="8"/>
      <c r="B3" s="8"/>
      <c r="C3" s="8"/>
      <c r="D3" s="8"/>
      <c r="E3" s="8"/>
    </row>
    <row r="4" spans="1:19" ht="15.75" x14ac:dyDescent="0.25">
      <c r="A4" s="19" t="s">
        <v>6</v>
      </c>
      <c r="B4" s="19"/>
      <c r="C4" s="6"/>
      <c r="D4" s="6"/>
      <c r="E4" s="6"/>
      <c r="G4" s="15"/>
      <c r="H4" s="15"/>
      <c r="I4" s="15"/>
      <c r="J4" s="15"/>
      <c r="L4" s="15"/>
      <c r="M4" s="15"/>
      <c r="N4" s="15"/>
      <c r="O4" s="15"/>
    </row>
    <row r="5" spans="1:19" ht="44.25" customHeight="1" x14ac:dyDescent="0.25">
      <c r="A5" s="8"/>
      <c r="B5" s="6" t="s">
        <v>1</v>
      </c>
      <c r="C5" s="6" t="s">
        <v>2</v>
      </c>
      <c r="D5" s="6" t="s">
        <v>3</v>
      </c>
      <c r="E5" s="6" t="s">
        <v>4</v>
      </c>
      <c r="Q5" s="18" t="s">
        <v>19</v>
      </c>
      <c r="S5" s="17" t="s">
        <v>20</v>
      </c>
    </row>
    <row r="6" spans="1:19" ht="15.75" x14ac:dyDescent="0.25">
      <c r="A6" s="9">
        <v>41494</v>
      </c>
      <c r="B6" s="10">
        <v>82.94</v>
      </c>
      <c r="C6" s="10">
        <v>14.427</v>
      </c>
      <c r="D6" s="10">
        <v>27.753</v>
      </c>
      <c r="E6" s="10">
        <v>20.483000000000001</v>
      </c>
      <c r="G6" t="s">
        <v>1</v>
      </c>
      <c r="H6" t="s">
        <v>2</v>
      </c>
      <c r="I6" t="s">
        <v>3</v>
      </c>
      <c r="J6" t="s">
        <v>4</v>
      </c>
      <c r="L6" t="s">
        <v>1</v>
      </c>
      <c r="M6" t="s">
        <v>2</v>
      </c>
      <c r="N6" t="s">
        <v>3</v>
      </c>
      <c r="O6" t="s">
        <v>4</v>
      </c>
    </row>
    <row r="7" spans="1:19" ht="15.75" x14ac:dyDescent="0.25">
      <c r="A7" s="11">
        <v>41495</v>
      </c>
      <c r="B7" s="10">
        <v>80.7</v>
      </c>
      <c r="C7" s="10">
        <v>14.683</v>
      </c>
      <c r="D7" s="10">
        <v>27.390999999999998</v>
      </c>
      <c r="E7" s="10">
        <v>20.567</v>
      </c>
      <c r="G7">
        <f t="shared" ref="G7:G38" si="0">B7/B6</f>
        <v>0.97299252471666275</v>
      </c>
      <c r="H7">
        <f t="shared" ref="H7:H38" si="1">C7/C6</f>
        <v>1.0177445068274762</v>
      </c>
      <c r="I7">
        <f t="shared" ref="I7:I38" si="2">D7/D6</f>
        <v>0.98695636507764917</v>
      </c>
      <c r="J7">
        <f t="shared" ref="J7:J38" si="3">E7/E6</f>
        <v>1.0041009617731778</v>
      </c>
      <c r="L7">
        <f>LN(G7)</f>
        <v>-2.7378879542332025E-2</v>
      </c>
      <c r="M7">
        <f t="shared" ref="M7:M66" si="4">LN(H7)</f>
        <v>1.758891101716516E-2</v>
      </c>
      <c r="N7">
        <f t="shared" ref="N7:N66" si="5">LN(I7)</f>
        <v>-1.3129450173702617E-2</v>
      </c>
      <c r="O7">
        <f t="shared" ref="O7:O66" si="6">LN(J7)</f>
        <v>4.0925757488039513E-3</v>
      </c>
      <c r="Q7" s="12">
        <f t="array" ref="Q7:Q66">MMULT(L7:O66,J70:J73)</f>
        <v>-9.6812962460254785E-3</v>
      </c>
      <c r="S7">
        <f t="array" ref="S7:S66">MMULT(Q7:Q66,L81)</f>
        <v>-96812.962460254785</v>
      </c>
    </row>
    <row r="8" spans="1:19" ht="15.75" x14ac:dyDescent="0.25">
      <c r="A8" s="9">
        <v>41496</v>
      </c>
      <c r="B8" s="10">
        <v>80.14</v>
      </c>
      <c r="C8" s="10">
        <v>14.722</v>
      </c>
      <c r="D8" s="10">
        <v>27.427</v>
      </c>
      <c r="E8" s="10">
        <v>20.47</v>
      </c>
      <c r="G8">
        <f t="shared" si="0"/>
        <v>0.99306071871127632</v>
      </c>
      <c r="H8">
        <f t="shared" si="1"/>
        <v>1.0026561329428592</v>
      </c>
      <c r="I8">
        <f t="shared" si="2"/>
        <v>1.0013143003176226</v>
      </c>
      <c r="J8">
        <f t="shared" si="3"/>
        <v>0.99528370690912615</v>
      </c>
      <c r="L8">
        <f t="shared" ref="L8:L66" si="7">LN(G8)</f>
        <v>-6.963470067904624E-3</v>
      </c>
      <c r="M8">
        <f t="shared" si="4"/>
        <v>2.6526116557137398E-3</v>
      </c>
      <c r="N8">
        <f t="shared" si="5"/>
        <v>1.3134373809826462E-3</v>
      </c>
      <c r="O8">
        <f t="shared" si="6"/>
        <v>-4.7274498941245061E-3</v>
      </c>
      <c r="Q8" s="12">
        <v>-1.7677095839388093E-3</v>
      </c>
      <c r="S8">
        <v>-17677.095839388094</v>
      </c>
    </row>
    <row r="9" spans="1:19" ht="15.75" x14ac:dyDescent="0.25">
      <c r="A9" s="11">
        <v>41497</v>
      </c>
      <c r="B9" s="10">
        <v>80.989999999999995</v>
      </c>
      <c r="C9" s="10">
        <v>15.018000000000001</v>
      </c>
      <c r="D9" s="10">
        <v>27.597999999999999</v>
      </c>
      <c r="E9" s="10">
        <v>20.818000000000001</v>
      </c>
      <c r="G9">
        <f t="shared" si="0"/>
        <v>1.0106064387322184</v>
      </c>
      <c r="H9">
        <f t="shared" si="1"/>
        <v>1.0201059638636056</v>
      </c>
      <c r="I9">
        <f t="shared" si="2"/>
        <v>1.0062347321981988</v>
      </c>
      <c r="J9">
        <f t="shared" si="3"/>
        <v>1.0170004885197852</v>
      </c>
      <c r="L9">
        <f t="shared" si="7"/>
        <v>1.0550585052899847E-2</v>
      </c>
      <c r="M9">
        <f t="shared" si="4"/>
        <v>1.9906508041178123E-2</v>
      </c>
      <c r="N9">
        <f t="shared" si="5"/>
        <v>6.2153766647912887E-3</v>
      </c>
      <c r="O9">
        <f t="shared" si="6"/>
        <v>1.6857597420078616E-2</v>
      </c>
      <c r="Q9" s="12">
        <v>1.1806878667713324E-2</v>
      </c>
      <c r="S9">
        <v>118068.78667713323</v>
      </c>
    </row>
    <row r="10" spans="1:19" ht="15.75" x14ac:dyDescent="0.25">
      <c r="A10" s="9">
        <v>41500</v>
      </c>
      <c r="B10" s="10">
        <v>80.89</v>
      </c>
      <c r="C10" s="10">
        <v>15.427</v>
      </c>
      <c r="D10" s="10">
        <v>27.588000000000001</v>
      </c>
      <c r="E10" s="10">
        <v>20.9</v>
      </c>
      <c r="G10">
        <f t="shared" si="0"/>
        <v>0.99876527966415618</v>
      </c>
      <c r="H10">
        <f t="shared" si="1"/>
        <v>1.0272339858836064</v>
      </c>
      <c r="I10">
        <f t="shared" si="2"/>
        <v>0.9996376549025292</v>
      </c>
      <c r="J10">
        <f t="shared" si="3"/>
        <v>1.0039388990296858</v>
      </c>
      <c r="L10">
        <f t="shared" si="7"/>
        <v>-1.2354832310371561E-3</v>
      </c>
      <c r="M10">
        <f t="shared" si="4"/>
        <v>2.6869739352110317E-2</v>
      </c>
      <c r="N10">
        <f t="shared" si="5"/>
        <v>-3.6241076031784543E-4</v>
      </c>
      <c r="O10">
        <f t="shared" si="6"/>
        <v>3.9311618774886406E-3</v>
      </c>
      <c r="Q10" s="12">
        <v>6.1595492618524159E-3</v>
      </c>
      <c r="S10">
        <v>61595.492618524157</v>
      </c>
    </row>
    <row r="11" spans="1:19" ht="15.75" x14ac:dyDescent="0.25">
      <c r="A11" s="11">
        <v>41501</v>
      </c>
      <c r="B11" s="10">
        <v>78.95</v>
      </c>
      <c r="C11" s="10">
        <v>15.359</v>
      </c>
      <c r="D11" s="10">
        <v>27.238</v>
      </c>
      <c r="E11" s="10">
        <v>20.667999999999999</v>
      </c>
      <c r="G11">
        <f t="shared" si="0"/>
        <v>0.97601681295586606</v>
      </c>
      <c r="H11">
        <f t="shared" si="1"/>
        <v>0.99559214364426007</v>
      </c>
      <c r="I11">
        <f t="shared" si="2"/>
        <v>0.98731332463389876</v>
      </c>
      <c r="J11">
        <f t="shared" si="3"/>
        <v>0.9888995215311005</v>
      </c>
      <c r="L11">
        <f t="shared" si="7"/>
        <v>-2.4275466328210073E-2</v>
      </c>
      <c r="M11">
        <f t="shared" si="4"/>
        <v>-4.4175995963112421E-3</v>
      </c>
      <c r="N11">
        <f t="shared" si="5"/>
        <v>-1.2767838422279227E-2</v>
      </c>
      <c r="O11">
        <f t="shared" si="6"/>
        <v>-1.1162548545827121E-2</v>
      </c>
      <c r="Q11" s="12">
        <v>-1.4794156858830367E-2</v>
      </c>
      <c r="S11">
        <v>-147941.56858830366</v>
      </c>
    </row>
    <row r="12" spans="1:19" ht="15.75" x14ac:dyDescent="0.25">
      <c r="A12" s="9">
        <v>41502</v>
      </c>
      <c r="B12" s="10">
        <v>80.849999999999994</v>
      </c>
      <c r="C12" s="10">
        <v>15.355</v>
      </c>
      <c r="D12" s="10">
        <v>26.681000000000001</v>
      </c>
      <c r="E12" s="10">
        <v>21.306000000000001</v>
      </c>
      <c r="G12">
        <f t="shared" si="0"/>
        <v>1.0240658644711842</v>
      </c>
      <c r="H12">
        <f t="shared" si="1"/>
        <v>0.99973956637801942</v>
      </c>
      <c r="I12">
        <f t="shared" si="2"/>
        <v>0.97955062779939794</v>
      </c>
      <c r="J12">
        <f t="shared" si="3"/>
        <v>1.0308689761950842</v>
      </c>
      <c r="L12">
        <f t="shared" si="7"/>
        <v>2.3780845321464659E-2</v>
      </c>
      <c r="M12">
        <f t="shared" si="4"/>
        <v>-2.6046754070549021E-4</v>
      </c>
      <c r="N12">
        <f t="shared" si="5"/>
        <v>-2.0661355542377139E-2</v>
      </c>
      <c r="O12">
        <f t="shared" si="6"/>
        <v>3.0402112764067696E-2</v>
      </c>
      <c r="Q12" s="12">
        <v>3.8084926704582429E-3</v>
      </c>
      <c r="S12">
        <v>38084.926704582431</v>
      </c>
    </row>
    <row r="13" spans="1:19" ht="15.75" x14ac:dyDescent="0.25">
      <c r="A13" s="11">
        <v>41503</v>
      </c>
      <c r="B13" s="10">
        <v>83.51</v>
      </c>
      <c r="C13" s="10">
        <v>15.194000000000001</v>
      </c>
      <c r="D13" s="10">
        <v>26.831</v>
      </c>
      <c r="E13" s="10">
        <v>21.294</v>
      </c>
      <c r="G13">
        <f t="shared" si="0"/>
        <v>1.032900432900433</v>
      </c>
      <c r="H13">
        <f t="shared" si="1"/>
        <v>0.98951481602084013</v>
      </c>
      <c r="I13">
        <f t="shared" si="2"/>
        <v>1.0056219781867246</v>
      </c>
      <c r="J13">
        <f t="shared" si="3"/>
        <v>0.9994367783722895</v>
      </c>
      <c r="L13">
        <f t="shared" si="7"/>
        <v>3.2370799142022282E-2</v>
      </c>
      <c r="M13">
        <f t="shared" si="4"/>
        <v>-1.0540540811755829E-2</v>
      </c>
      <c r="N13">
        <f t="shared" si="5"/>
        <v>5.6062338493428811E-3</v>
      </c>
      <c r="O13">
        <f t="shared" si="6"/>
        <v>-5.6338029659141846E-4</v>
      </c>
      <c r="Q13" s="12">
        <v>1.0934378445828374E-2</v>
      </c>
      <c r="S13">
        <v>109343.78445828374</v>
      </c>
    </row>
    <row r="14" spans="1:19" ht="15.75" x14ac:dyDescent="0.25">
      <c r="A14" s="9">
        <v>41504</v>
      </c>
      <c r="B14" s="10">
        <v>81.33</v>
      </c>
      <c r="C14" s="10">
        <v>15.1</v>
      </c>
      <c r="D14" s="10">
        <v>26.975999999999999</v>
      </c>
      <c r="E14" s="10">
        <v>20.501999999999999</v>
      </c>
      <c r="G14">
        <f t="shared" si="0"/>
        <v>0.97389534187522442</v>
      </c>
      <c r="H14">
        <f t="shared" si="1"/>
        <v>0.99381334737396332</v>
      </c>
      <c r="I14">
        <f t="shared" si="2"/>
        <v>1.005404196638217</v>
      </c>
      <c r="J14">
        <f t="shared" si="3"/>
        <v>0.96280642434488584</v>
      </c>
      <c r="L14">
        <f t="shared" si="7"/>
        <v>-2.6451432986454311E-2</v>
      </c>
      <c r="M14">
        <f t="shared" si="4"/>
        <v>-6.2058692601512956E-3</v>
      </c>
      <c r="N14">
        <f t="shared" si="5"/>
        <v>5.3896463657136292E-3</v>
      </c>
      <c r="O14">
        <f t="shared" si="6"/>
        <v>-3.7902900531204688E-2</v>
      </c>
      <c r="Q14" s="12">
        <v>-1.1886544234058693E-2</v>
      </c>
      <c r="S14">
        <v>-118865.44234058693</v>
      </c>
    </row>
    <row r="15" spans="1:19" ht="15.75" x14ac:dyDescent="0.25">
      <c r="A15" s="11">
        <v>41507</v>
      </c>
      <c r="B15" s="10">
        <v>82</v>
      </c>
      <c r="C15" s="10">
        <v>14.938000000000001</v>
      </c>
      <c r="D15" s="10">
        <v>27.038</v>
      </c>
      <c r="E15" s="10">
        <v>19.984000000000002</v>
      </c>
      <c r="G15">
        <f t="shared" si="0"/>
        <v>1.0082380425427271</v>
      </c>
      <c r="H15">
        <f t="shared" si="1"/>
        <v>0.98927152317880807</v>
      </c>
      <c r="I15">
        <f t="shared" si="2"/>
        <v>1.0022983392645315</v>
      </c>
      <c r="J15">
        <f t="shared" si="3"/>
        <v>0.97473417227587567</v>
      </c>
      <c r="L15">
        <f t="shared" si="7"/>
        <v>8.204295085569191E-3</v>
      </c>
      <c r="M15">
        <f t="shared" si="4"/>
        <v>-1.0786441886003596E-2</v>
      </c>
      <c r="N15">
        <f t="shared" si="5"/>
        <v>2.2957021227687259E-3</v>
      </c>
      <c r="O15">
        <f t="shared" si="6"/>
        <v>-2.5590488977987776E-2</v>
      </c>
      <c r="Q15" s="12">
        <v>-6.6895234978141911E-4</v>
      </c>
      <c r="S15">
        <v>-6689.5234978141907</v>
      </c>
    </row>
    <row r="16" spans="1:19" ht="15.75" x14ac:dyDescent="0.25">
      <c r="A16" s="9">
        <v>41508</v>
      </c>
      <c r="B16" s="10">
        <v>83.17</v>
      </c>
      <c r="C16" s="10">
        <v>15.16</v>
      </c>
      <c r="D16" s="10">
        <v>27.047999999999998</v>
      </c>
      <c r="E16" s="10">
        <v>20.16</v>
      </c>
      <c r="G16">
        <f t="shared" si="0"/>
        <v>1.014268292682927</v>
      </c>
      <c r="H16">
        <f t="shared" si="1"/>
        <v>1.0148614272325611</v>
      </c>
      <c r="I16">
        <f t="shared" si="2"/>
        <v>1.0003698498409646</v>
      </c>
      <c r="J16">
        <f t="shared" si="3"/>
        <v>1.008807045636509</v>
      </c>
      <c r="L16">
        <f t="shared" si="7"/>
        <v>1.4167458616343149E-2</v>
      </c>
      <c r="M16">
        <f t="shared" si="4"/>
        <v>1.4752078279350538E-2</v>
      </c>
      <c r="N16">
        <f t="shared" si="5"/>
        <v>3.6978146337123116E-4</v>
      </c>
      <c r="O16">
        <f t="shared" si="6"/>
        <v>8.7684898199458256E-3</v>
      </c>
      <c r="Q16" s="12">
        <v>9.3766060592363771E-3</v>
      </c>
      <c r="S16">
        <v>93766.060592363778</v>
      </c>
    </row>
    <row r="17" spans="1:19" ht="15.75" x14ac:dyDescent="0.25">
      <c r="A17" s="11">
        <v>41509</v>
      </c>
      <c r="B17" s="10">
        <v>82.76</v>
      </c>
      <c r="C17" s="10">
        <v>15.233000000000001</v>
      </c>
      <c r="D17" s="10">
        <v>27.169</v>
      </c>
      <c r="E17" s="10">
        <v>19.925999999999998</v>
      </c>
      <c r="G17">
        <f t="shared" si="0"/>
        <v>0.99507033786221</v>
      </c>
      <c r="H17">
        <f t="shared" si="1"/>
        <v>1.0048153034300791</v>
      </c>
      <c r="I17">
        <f t="shared" si="2"/>
        <v>1.0044735285418516</v>
      </c>
      <c r="J17">
        <f t="shared" si="3"/>
        <v>0.98839285714285707</v>
      </c>
      <c r="L17">
        <f t="shared" si="7"/>
        <v>-4.9418530032537943E-3</v>
      </c>
      <c r="M17">
        <f t="shared" si="4"/>
        <v>4.8037469403383369E-3</v>
      </c>
      <c r="N17">
        <f t="shared" si="5"/>
        <v>4.4635520553766806E-3</v>
      </c>
      <c r="O17">
        <f t="shared" si="6"/>
        <v>-1.1675031580503419E-2</v>
      </c>
      <c r="Q17" s="12">
        <v>2.9552152148900213E-5</v>
      </c>
      <c r="S17">
        <v>295.52152148900211</v>
      </c>
    </row>
    <row r="18" spans="1:19" ht="15.75" x14ac:dyDescent="0.25">
      <c r="A18" s="9">
        <v>41510</v>
      </c>
      <c r="B18" s="10">
        <v>82.47</v>
      </c>
      <c r="C18" s="10">
        <v>15.186999999999999</v>
      </c>
      <c r="D18" s="10">
        <v>27.231999999999999</v>
      </c>
      <c r="E18" s="10">
        <v>19.655000000000001</v>
      </c>
      <c r="G18">
        <f t="shared" si="0"/>
        <v>0.99649589173513764</v>
      </c>
      <c r="H18">
        <f t="shared" si="1"/>
        <v>0.99698024026783949</v>
      </c>
      <c r="I18">
        <f t="shared" si="2"/>
        <v>1.002318819242519</v>
      </c>
      <c r="J18">
        <f t="shared" si="3"/>
        <v>0.98639967881160306</v>
      </c>
      <c r="L18">
        <f t="shared" si="7"/>
        <v>-3.5102620320783535E-3</v>
      </c>
      <c r="M18">
        <f t="shared" si="4"/>
        <v>-3.0243284064311563E-3</v>
      </c>
      <c r="N18">
        <f t="shared" si="5"/>
        <v>2.3161349300020546E-3</v>
      </c>
      <c r="O18">
        <f t="shared" si="6"/>
        <v>-1.3693652748840737E-2</v>
      </c>
      <c r="Q18" s="12">
        <v>-2.1837643146098585E-3</v>
      </c>
      <c r="S18">
        <v>-21837.643146098584</v>
      </c>
    </row>
    <row r="19" spans="1:19" ht="15.75" x14ac:dyDescent="0.25">
      <c r="A19" s="11">
        <v>41511</v>
      </c>
      <c r="B19" s="10">
        <v>83.02</v>
      </c>
      <c r="C19" s="10">
        <v>15.254</v>
      </c>
      <c r="D19" s="10">
        <v>27.744</v>
      </c>
      <c r="E19" s="10">
        <v>19.753</v>
      </c>
      <c r="G19">
        <f t="shared" si="0"/>
        <v>1.0066690917909542</v>
      </c>
      <c r="H19">
        <f t="shared" si="1"/>
        <v>1.0044116678738395</v>
      </c>
      <c r="I19">
        <f t="shared" si="2"/>
        <v>1.0188014101057579</v>
      </c>
      <c r="J19">
        <f t="shared" si="3"/>
        <v>1.0049860086491986</v>
      </c>
      <c r="L19">
        <f t="shared" si="7"/>
        <v>6.6469517796285838E-3</v>
      </c>
      <c r="M19">
        <f t="shared" si="4"/>
        <v>4.4019649939139498E-3</v>
      </c>
      <c r="N19">
        <f t="shared" si="5"/>
        <v>1.8626848207167652E-2</v>
      </c>
      <c r="O19">
        <f t="shared" si="6"/>
        <v>4.9736196720398026E-3</v>
      </c>
      <c r="Q19" s="12">
        <v>9.9443875246137507E-3</v>
      </c>
      <c r="S19">
        <v>99443.875246137512</v>
      </c>
    </row>
    <row r="20" spans="1:19" ht="15.75" x14ac:dyDescent="0.25">
      <c r="A20" s="9">
        <v>41514</v>
      </c>
      <c r="B20" s="10">
        <v>82.64</v>
      </c>
      <c r="C20" s="10">
        <v>15.209</v>
      </c>
      <c r="D20" s="10">
        <v>27.597000000000001</v>
      </c>
      <c r="E20" s="10">
        <v>19.994</v>
      </c>
      <c r="G20">
        <f t="shared" si="0"/>
        <v>0.99542278968923159</v>
      </c>
      <c r="H20">
        <f t="shared" si="1"/>
        <v>0.99704995411039732</v>
      </c>
      <c r="I20">
        <f t="shared" si="2"/>
        <v>0.99470155709342567</v>
      </c>
      <c r="J20">
        <f t="shared" si="3"/>
        <v>1.0122006783779678</v>
      </c>
      <c r="L20">
        <f t="shared" si="7"/>
        <v>-4.5877178135095113E-3</v>
      </c>
      <c r="M20">
        <f t="shared" si="4"/>
        <v>-2.9544058518151074E-3</v>
      </c>
      <c r="N20">
        <f t="shared" si="5"/>
        <v>-5.3125294350013846E-3</v>
      </c>
      <c r="O20">
        <f t="shared" si="6"/>
        <v>1.2126849999125354E-2</v>
      </c>
      <c r="Q20" s="12">
        <v>-3.2648910309107321E-3</v>
      </c>
      <c r="S20">
        <v>-32648.910309107319</v>
      </c>
    </row>
    <row r="21" spans="1:19" ht="15.75" x14ac:dyDescent="0.25">
      <c r="A21" s="11">
        <v>41515</v>
      </c>
      <c r="B21" s="10">
        <v>81.86</v>
      </c>
      <c r="C21" s="10">
        <v>15.217000000000001</v>
      </c>
      <c r="D21" s="10">
        <v>27.957000000000001</v>
      </c>
      <c r="E21" s="10">
        <v>20.251999999999999</v>
      </c>
      <c r="G21">
        <f t="shared" si="0"/>
        <v>0.99056147144240081</v>
      </c>
      <c r="H21">
        <f t="shared" si="1"/>
        <v>1.0005260043395359</v>
      </c>
      <c r="I21">
        <f t="shared" si="2"/>
        <v>1.0130448961843679</v>
      </c>
      <c r="J21">
        <f t="shared" si="3"/>
        <v>1.0129038711613483</v>
      </c>
      <c r="L21">
        <f t="shared" si="7"/>
        <v>-9.4833537471261282E-3</v>
      </c>
      <c r="M21">
        <f t="shared" si="4"/>
        <v>5.2586604774585897E-4</v>
      </c>
      <c r="N21">
        <f t="shared" si="5"/>
        <v>1.2960544308498245E-2</v>
      </c>
      <c r="O21">
        <f t="shared" si="6"/>
        <v>1.2821325562673647E-2</v>
      </c>
      <c r="Q21" s="12">
        <v>1.886672913685177E-3</v>
      </c>
      <c r="S21">
        <v>18866.729136851769</v>
      </c>
    </row>
    <row r="22" spans="1:19" ht="15.75" x14ac:dyDescent="0.25">
      <c r="A22" s="9">
        <v>41516</v>
      </c>
      <c r="B22" s="10">
        <v>81.41</v>
      </c>
      <c r="C22" s="10">
        <v>15.276999999999999</v>
      </c>
      <c r="D22" s="10">
        <v>28.318999999999999</v>
      </c>
      <c r="E22" s="10">
        <v>20.178000000000001</v>
      </c>
      <c r="G22">
        <f t="shared" si="0"/>
        <v>0.99450280967505489</v>
      </c>
      <c r="H22">
        <f t="shared" si="1"/>
        <v>1.0039429585332194</v>
      </c>
      <c r="I22">
        <f t="shared" si="2"/>
        <v>1.0129484565582858</v>
      </c>
      <c r="J22">
        <f t="shared" si="3"/>
        <v>0.9963460398972942</v>
      </c>
      <c r="L22">
        <f t="shared" si="7"/>
        <v>-5.5123554783706652E-3</v>
      </c>
      <c r="M22">
        <f t="shared" si="4"/>
        <v>3.9352054456082133E-3</v>
      </c>
      <c r="N22">
        <f t="shared" si="5"/>
        <v>1.2865341995988813E-2</v>
      </c>
      <c r="O22">
        <f t="shared" si="6"/>
        <v>-3.6606521214750821E-3</v>
      </c>
      <c r="Q22" s="12">
        <v>2.9493185449055844E-3</v>
      </c>
      <c r="S22">
        <v>29493.185449055843</v>
      </c>
    </row>
    <row r="23" spans="1:19" ht="15.75" x14ac:dyDescent="0.25">
      <c r="A23" s="11">
        <v>41517</v>
      </c>
      <c r="B23" s="10">
        <v>81.38</v>
      </c>
      <c r="C23" s="10">
        <v>15.302</v>
      </c>
      <c r="D23" s="10">
        <v>28.652999999999999</v>
      </c>
      <c r="E23" s="10">
        <v>20.175999999999998</v>
      </c>
      <c r="G23">
        <f t="shared" si="0"/>
        <v>0.99963149490234615</v>
      </c>
      <c r="H23">
        <f t="shared" si="1"/>
        <v>1.0016364469463901</v>
      </c>
      <c r="I23">
        <f t="shared" si="2"/>
        <v>1.0117942017726616</v>
      </c>
      <c r="J23">
        <f t="shared" si="3"/>
        <v>0.99990088214887485</v>
      </c>
      <c r="L23">
        <f t="shared" si="7"/>
        <v>-3.6857301234246529E-4</v>
      </c>
      <c r="M23">
        <f t="shared" si="4"/>
        <v>1.635109426074457E-3</v>
      </c>
      <c r="N23">
        <f t="shared" si="5"/>
        <v>1.1725192253093219E-2</v>
      </c>
      <c r="O23">
        <f t="shared" si="6"/>
        <v>-9.912276362397165E-5</v>
      </c>
      <c r="Q23" s="12">
        <v>4.1221148278816665E-3</v>
      </c>
      <c r="S23">
        <v>41221.148278816669</v>
      </c>
    </row>
    <row r="24" spans="1:19" ht="15.75" x14ac:dyDescent="0.25">
      <c r="A24" s="9">
        <v>41518</v>
      </c>
      <c r="B24" s="10">
        <v>80.64</v>
      </c>
      <c r="C24" s="10">
        <v>15.275</v>
      </c>
      <c r="D24" s="10">
        <v>28.347999999999999</v>
      </c>
      <c r="E24" s="10">
        <v>20.033000000000001</v>
      </c>
      <c r="G24">
        <f t="shared" si="0"/>
        <v>0.99090685672155332</v>
      </c>
      <c r="H24">
        <f t="shared" si="1"/>
        <v>0.99823552476800426</v>
      </c>
      <c r="I24">
        <f t="shared" si="2"/>
        <v>0.98935539036052067</v>
      </c>
      <c r="J24">
        <f t="shared" si="3"/>
        <v>0.99291237113402075</v>
      </c>
      <c r="L24">
        <f t="shared" si="7"/>
        <v>-9.1347382504852956E-3</v>
      </c>
      <c r="M24">
        <f t="shared" si="4"/>
        <v>-1.7660337520010289E-3</v>
      </c>
      <c r="N24">
        <f t="shared" si="5"/>
        <v>-1.0701668772700684E-2</v>
      </c>
      <c r="O24">
        <f t="shared" si="6"/>
        <v>-7.1128654230481723E-3</v>
      </c>
      <c r="Q24" s="12">
        <v>-7.7418051452595518E-3</v>
      </c>
      <c r="S24">
        <v>-77418.051452595522</v>
      </c>
    </row>
    <row r="25" spans="1:19" ht="15.75" x14ac:dyDescent="0.25">
      <c r="A25" s="11">
        <v>41521</v>
      </c>
      <c r="B25" s="10">
        <v>80.92</v>
      </c>
      <c r="C25" s="10">
        <v>15.289</v>
      </c>
      <c r="D25" s="10">
        <v>28.574000000000002</v>
      </c>
      <c r="E25" s="10">
        <v>20.178000000000001</v>
      </c>
      <c r="G25">
        <f t="shared" si="0"/>
        <v>1.0034722222222223</v>
      </c>
      <c r="H25">
        <f t="shared" si="1"/>
        <v>1.0009165302782324</v>
      </c>
      <c r="I25">
        <f t="shared" si="2"/>
        <v>1.0079723437279526</v>
      </c>
      <c r="J25">
        <f t="shared" si="3"/>
        <v>1.0072380572056108</v>
      </c>
      <c r="L25">
        <f t="shared" si="7"/>
        <v>3.4662079764863291E-3</v>
      </c>
      <c r="M25">
        <f t="shared" si="4"/>
        <v>9.1611052081756793E-4</v>
      </c>
      <c r="N25">
        <f t="shared" si="5"/>
        <v>7.9407324949568332E-3</v>
      </c>
      <c r="O25">
        <f t="shared" si="6"/>
        <v>7.2119881866721447E-3</v>
      </c>
      <c r="Q25" s="12">
        <v>4.5929822929341004E-3</v>
      </c>
      <c r="S25">
        <v>45929.822929341004</v>
      </c>
    </row>
    <row r="26" spans="1:19" ht="15.75" x14ac:dyDescent="0.25">
      <c r="A26" s="9">
        <v>41522</v>
      </c>
      <c r="B26" s="10">
        <v>81.17</v>
      </c>
      <c r="C26" s="10">
        <v>15.683</v>
      </c>
      <c r="D26" s="10">
        <v>28.684999999999999</v>
      </c>
      <c r="E26" s="10">
        <v>20.831</v>
      </c>
      <c r="G26">
        <f t="shared" si="0"/>
        <v>1.0030894710825506</v>
      </c>
      <c r="H26">
        <f t="shared" si="1"/>
        <v>1.0257701615540584</v>
      </c>
      <c r="I26">
        <f t="shared" si="2"/>
        <v>1.0038846503814656</v>
      </c>
      <c r="J26">
        <f t="shared" si="3"/>
        <v>1.0323619783923084</v>
      </c>
      <c r="L26">
        <f t="shared" si="7"/>
        <v>3.084708473539588E-3</v>
      </c>
      <c r="M26">
        <f t="shared" si="4"/>
        <v>2.5443707573810908E-2</v>
      </c>
      <c r="N26">
        <f t="shared" si="5"/>
        <v>3.8771246108679313E-3</v>
      </c>
      <c r="O26">
        <f t="shared" si="6"/>
        <v>3.1849359815590138E-2</v>
      </c>
      <c r="Q26" s="12">
        <v>1.0725891176866597E-2</v>
      </c>
      <c r="S26">
        <v>107258.91176866597</v>
      </c>
    </row>
    <row r="27" spans="1:19" ht="15.75" x14ac:dyDescent="0.25">
      <c r="A27" s="11">
        <v>41523</v>
      </c>
      <c r="B27" s="10">
        <v>79.989999999999995</v>
      </c>
      <c r="C27" s="10">
        <v>15.833</v>
      </c>
      <c r="D27" s="10">
        <v>29.263000000000002</v>
      </c>
      <c r="E27" s="10">
        <v>21.334</v>
      </c>
      <c r="G27">
        <f t="shared" si="0"/>
        <v>0.98546260933842544</v>
      </c>
      <c r="H27">
        <f t="shared" si="1"/>
        <v>1.009564496588663</v>
      </c>
      <c r="I27">
        <f t="shared" si="2"/>
        <v>1.0201499041310791</v>
      </c>
      <c r="J27">
        <f t="shared" si="3"/>
        <v>1.0241467044308963</v>
      </c>
      <c r="L27">
        <f t="shared" si="7"/>
        <v>-1.4644093912353903E-2</v>
      </c>
      <c r="M27">
        <f t="shared" si="4"/>
        <v>9.5190463670096308E-3</v>
      </c>
      <c r="N27">
        <f t="shared" si="5"/>
        <v>1.9949581332297666E-2</v>
      </c>
      <c r="O27">
        <f t="shared" si="6"/>
        <v>2.3859782401513333E-2</v>
      </c>
      <c r="Q27" s="12">
        <v>5.2662439273990693E-3</v>
      </c>
      <c r="S27">
        <v>52662.439273990691</v>
      </c>
    </row>
    <row r="28" spans="1:19" ht="15.75" x14ac:dyDescent="0.25">
      <c r="A28" s="9">
        <v>41524</v>
      </c>
      <c r="B28" s="10">
        <v>77.86</v>
      </c>
      <c r="C28" s="10">
        <v>15.369</v>
      </c>
      <c r="D28" s="10">
        <v>28.946999999999999</v>
      </c>
      <c r="E28" s="10">
        <v>20.576000000000001</v>
      </c>
      <c r="G28">
        <f t="shared" si="0"/>
        <v>0.97337167145893244</v>
      </c>
      <c r="H28">
        <f t="shared" si="1"/>
        <v>0.97069411987620791</v>
      </c>
      <c r="I28">
        <f t="shared" si="2"/>
        <v>0.98920138058298868</v>
      </c>
      <c r="J28">
        <f t="shared" si="3"/>
        <v>0.9644698603168651</v>
      </c>
      <c r="L28">
        <f t="shared" si="7"/>
        <v>-2.6989284678420763E-2</v>
      </c>
      <c r="M28">
        <f t="shared" si="4"/>
        <v>-2.9743875894122217E-2</v>
      </c>
      <c r="N28">
        <f t="shared" si="5"/>
        <v>-1.085734767977556E-2</v>
      </c>
      <c r="O28">
        <f t="shared" si="6"/>
        <v>-3.6176696148082201E-2</v>
      </c>
      <c r="Q28" s="12">
        <v>-2.2969966163512497E-2</v>
      </c>
      <c r="S28">
        <v>-229699.66163512497</v>
      </c>
    </row>
    <row r="29" spans="1:19" ht="15.75" x14ac:dyDescent="0.25">
      <c r="A29" s="11">
        <v>41525</v>
      </c>
      <c r="B29" s="10">
        <v>78.47</v>
      </c>
      <c r="C29" s="10">
        <v>15.388999999999999</v>
      </c>
      <c r="D29" s="10">
        <v>29.206</v>
      </c>
      <c r="E29" s="10">
        <v>20.375</v>
      </c>
      <c r="G29">
        <f t="shared" si="0"/>
        <v>1.0078345748779862</v>
      </c>
      <c r="H29">
        <f t="shared" si="1"/>
        <v>1.0013013208406532</v>
      </c>
      <c r="I29">
        <f t="shared" si="2"/>
        <v>1.0089473866031022</v>
      </c>
      <c r="J29">
        <f t="shared" si="3"/>
        <v>0.9902313374805598</v>
      </c>
      <c r="L29">
        <f t="shared" si="7"/>
        <v>7.8040439570722705E-3</v>
      </c>
      <c r="M29">
        <f t="shared" si="4"/>
        <v>1.3004748565396309E-3</v>
      </c>
      <c r="N29">
        <f t="shared" si="5"/>
        <v>8.9075959119232773E-3</v>
      </c>
      <c r="O29">
        <f t="shared" si="6"/>
        <v>-9.8166889282825485E-3</v>
      </c>
      <c r="Q29" s="12">
        <v>5.3739082160704325E-3</v>
      </c>
      <c r="S29">
        <v>53739.082160704325</v>
      </c>
    </row>
    <row r="30" spans="1:19" ht="15.75" x14ac:dyDescent="0.25">
      <c r="A30" s="9">
        <v>41528</v>
      </c>
      <c r="B30" s="10">
        <v>75.66</v>
      </c>
      <c r="C30" s="10">
        <v>15.118</v>
      </c>
      <c r="D30" s="10">
        <v>29.006</v>
      </c>
      <c r="E30" s="10">
        <v>19.984000000000002</v>
      </c>
      <c r="G30">
        <f t="shared" si="0"/>
        <v>0.96419013635784379</v>
      </c>
      <c r="H30">
        <f t="shared" si="1"/>
        <v>0.9823900188446294</v>
      </c>
      <c r="I30">
        <f t="shared" si="2"/>
        <v>0.99315209203588306</v>
      </c>
      <c r="J30">
        <f t="shared" si="3"/>
        <v>0.98080981595092032</v>
      </c>
      <c r="L30">
        <f t="shared" si="7"/>
        <v>-3.6466766934498629E-2</v>
      </c>
      <c r="M30">
        <f t="shared" si="4"/>
        <v>-1.7766881611729585E-2</v>
      </c>
      <c r="N30">
        <f t="shared" si="5"/>
        <v>-6.8714624802213862E-3</v>
      </c>
      <c r="O30">
        <f t="shared" si="6"/>
        <v>-1.9376705743704474E-2</v>
      </c>
      <c r="Q30" s="12">
        <v>-2.1016039703766975E-2</v>
      </c>
      <c r="S30">
        <v>-210160.39703766975</v>
      </c>
    </row>
    <row r="31" spans="1:19" ht="15.75" x14ac:dyDescent="0.25">
      <c r="A31" s="11">
        <v>41529</v>
      </c>
      <c r="B31" s="10">
        <v>74.680000000000007</v>
      </c>
      <c r="C31" s="10">
        <v>15.02</v>
      </c>
      <c r="D31" s="10">
        <v>28.882000000000001</v>
      </c>
      <c r="E31" s="10">
        <v>20.344999999999999</v>
      </c>
      <c r="G31">
        <f t="shared" si="0"/>
        <v>0.98704731694422432</v>
      </c>
      <c r="H31">
        <f t="shared" si="1"/>
        <v>0.99351766106627859</v>
      </c>
      <c r="I31">
        <f t="shared" si="2"/>
        <v>0.99572502240915672</v>
      </c>
      <c r="J31">
        <f t="shared" si="3"/>
        <v>1.0180644515612489</v>
      </c>
      <c r="L31">
        <f t="shared" si="7"/>
        <v>-1.3037300531361167E-2</v>
      </c>
      <c r="M31">
        <f t="shared" si="4"/>
        <v>-6.5034405339962943E-3</v>
      </c>
      <c r="N31">
        <f t="shared" si="5"/>
        <v>-4.284141433684917E-3</v>
      </c>
      <c r="O31">
        <f t="shared" si="6"/>
        <v>1.7903228070431335E-2</v>
      </c>
      <c r="Q31" s="12">
        <v>-6.4147946276349593E-3</v>
      </c>
      <c r="S31">
        <v>-64147.94627634959</v>
      </c>
    </row>
    <row r="32" spans="1:19" ht="15.75" x14ac:dyDescent="0.25">
      <c r="A32" s="9">
        <v>41530</v>
      </c>
      <c r="B32" s="10">
        <v>74.72</v>
      </c>
      <c r="C32" s="10">
        <v>14.996</v>
      </c>
      <c r="D32" s="10">
        <v>29.274000000000001</v>
      </c>
      <c r="E32" s="10">
        <v>21.097999999999999</v>
      </c>
      <c r="G32">
        <f t="shared" si="0"/>
        <v>1.0005356186395284</v>
      </c>
      <c r="H32">
        <f t="shared" si="1"/>
        <v>0.99840213049267645</v>
      </c>
      <c r="I32">
        <f t="shared" si="2"/>
        <v>1.0135724672806592</v>
      </c>
      <c r="J32">
        <f t="shared" si="3"/>
        <v>1.0370115507495699</v>
      </c>
      <c r="L32">
        <f t="shared" si="7"/>
        <v>5.3547524706510654E-4</v>
      </c>
      <c r="M32">
        <f t="shared" si="4"/>
        <v>-1.5991474623230715E-3</v>
      </c>
      <c r="N32">
        <f t="shared" si="5"/>
        <v>1.3481186357381714E-2</v>
      </c>
      <c r="O32">
        <f t="shared" si="6"/>
        <v>3.6343067805963684E-2</v>
      </c>
      <c r="Q32" s="12">
        <v>6.8017819423393244E-3</v>
      </c>
      <c r="S32">
        <v>68017.819423393245</v>
      </c>
    </row>
    <row r="33" spans="1:19" ht="15.75" x14ac:dyDescent="0.25">
      <c r="A33" s="11">
        <v>41531</v>
      </c>
      <c r="B33" s="10">
        <v>76.290000000000006</v>
      </c>
      <c r="C33" s="10">
        <v>15.183</v>
      </c>
      <c r="D33" s="10">
        <v>29.353000000000002</v>
      </c>
      <c r="E33" s="10">
        <v>21.13</v>
      </c>
      <c r="G33">
        <f t="shared" si="0"/>
        <v>1.0210117773019274</v>
      </c>
      <c r="H33">
        <f t="shared" si="1"/>
        <v>1.0124699919978661</v>
      </c>
      <c r="I33">
        <f t="shared" si="2"/>
        <v>1.0026986404317826</v>
      </c>
      <c r="J33">
        <f t="shared" si="3"/>
        <v>1.0015167314437388</v>
      </c>
      <c r="L33">
        <f t="shared" si="7"/>
        <v>2.0794074181550961E-2</v>
      </c>
      <c r="M33">
        <f t="shared" si="4"/>
        <v>1.2392882026385079E-2</v>
      </c>
      <c r="N33">
        <f t="shared" si="5"/>
        <v>2.6950056395555724E-3</v>
      </c>
      <c r="O33">
        <f t="shared" si="6"/>
        <v>1.5155823683483279E-3</v>
      </c>
      <c r="Q33" s="12">
        <v>1.1455601018528487E-2</v>
      </c>
      <c r="S33">
        <v>114556.01018528487</v>
      </c>
    </row>
    <row r="34" spans="1:19" ht="15.75" x14ac:dyDescent="0.25">
      <c r="A34" s="9">
        <v>41532</v>
      </c>
      <c r="B34" s="10">
        <v>74.83</v>
      </c>
      <c r="C34" s="10">
        <v>15.079000000000001</v>
      </c>
      <c r="D34" s="10">
        <v>29.391999999999999</v>
      </c>
      <c r="E34" s="10">
        <v>21.204999999999998</v>
      </c>
      <c r="G34">
        <f t="shared" si="0"/>
        <v>0.98086249836151518</v>
      </c>
      <c r="H34">
        <f t="shared" si="1"/>
        <v>0.99315023381413425</v>
      </c>
      <c r="I34">
        <f t="shared" si="2"/>
        <v>1.0013286546519946</v>
      </c>
      <c r="J34">
        <f t="shared" si="3"/>
        <v>1.0035494557501183</v>
      </c>
      <c r="L34">
        <f t="shared" si="7"/>
        <v>-1.9322994009870892E-2</v>
      </c>
      <c r="M34">
        <f t="shared" si="4"/>
        <v>-6.8733335163920885E-3</v>
      </c>
      <c r="N34">
        <f t="shared" si="5"/>
        <v>1.3277727714591655E-3</v>
      </c>
      <c r="O34">
        <f t="shared" si="6"/>
        <v>3.5431712985887248E-3</v>
      </c>
      <c r="Q34" s="12">
        <v>-7.9196908820048859E-3</v>
      </c>
      <c r="S34">
        <v>-79196.908820048862</v>
      </c>
    </row>
    <row r="35" spans="1:19" ht="15.75" x14ac:dyDescent="0.25">
      <c r="A35" s="11">
        <v>41535</v>
      </c>
      <c r="B35" s="10">
        <v>74.650000000000006</v>
      </c>
      <c r="C35" s="10">
        <v>15.118</v>
      </c>
      <c r="D35" s="10">
        <v>31.065999999999999</v>
      </c>
      <c r="E35" s="10">
        <v>21.286000000000001</v>
      </c>
      <c r="G35">
        <f t="shared" si="0"/>
        <v>0.99759454764132038</v>
      </c>
      <c r="H35">
        <f t="shared" si="1"/>
        <v>1.0025863784070561</v>
      </c>
      <c r="I35">
        <f t="shared" si="2"/>
        <v>1.0569542732716386</v>
      </c>
      <c r="J35">
        <f t="shared" si="3"/>
        <v>1.0038198538080643</v>
      </c>
      <c r="L35">
        <f t="shared" si="7"/>
        <v>-2.4083501070677124E-3</v>
      </c>
      <c r="M35">
        <f t="shared" si="4"/>
        <v>2.5830394863263838E-3</v>
      </c>
      <c r="N35">
        <f t="shared" si="5"/>
        <v>5.5391445092945704E-2</v>
      </c>
      <c r="O35">
        <f t="shared" si="6"/>
        <v>3.8125766922986505E-3</v>
      </c>
      <c r="Q35" s="12">
        <v>1.8298980687306943E-2</v>
      </c>
      <c r="S35">
        <v>182989.80687306944</v>
      </c>
    </row>
    <row r="36" spans="1:19" ht="15.75" x14ac:dyDescent="0.25">
      <c r="A36" s="9">
        <v>41536</v>
      </c>
      <c r="B36" s="10">
        <v>75.319999999999993</v>
      </c>
      <c r="C36" s="10">
        <v>15.067</v>
      </c>
      <c r="D36" s="10">
        <v>30.940999999999999</v>
      </c>
      <c r="E36" s="10">
        <v>21.364999999999998</v>
      </c>
      <c r="G36">
        <f t="shared" si="0"/>
        <v>1.0089752176825182</v>
      </c>
      <c r="H36">
        <f t="shared" si="1"/>
        <v>0.99662653790183886</v>
      </c>
      <c r="I36">
        <f t="shared" si="2"/>
        <v>0.99597630850447438</v>
      </c>
      <c r="J36">
        <f t="shared" si="3"/>
        <v>1.0037113595790659</v>
      </c>
      <c r="L36">
        <f t="shared" si="7"/>
        <v>8.935179803752042E-3</v>
      </c>
      <c r="M36">
        <f t="shared" si="4"/>
        <v>-3.379165050833576E-3</v>
      </c>
      <c r="N36">
        <f t="shared" si="5"/>
        <v>-4.0318083225394678E-3</v>
      </c>
      <c r="O36">
        <f t="shared" si="6"/>
        <v>3.7044894771355403E-3</v>
      </c>
      <c r="Q36" s="12">
        <v>1.3344826341121401E-3</v>
      </c>
      <c r="S36">
        <v>13344.826341121401</v>
      </c>
    </row>
    <row r="37" spans="1:19" ht="15.75" x14ac:dyDescent="0.25">
      <c r="A37" s="11">
        <v>41537</v>
      </c>
      <c r="B37" s="10">
        <v>74.17</v>
      </c>
      <c r="C37" s="10">
        <v>14.894</v>
      </c>
      <c r="D37" s="10">
        <v>31.17</v>
      </c>
      <c r="E37" s="10">
        <v>21.033000000000001</v>
      </c>
      <c r="G37">
        <f t="shared" si="0"/>
        <v>0.98473181093998952</v>
      </c>
      <c r="H37">
        <f t="shared" si="1"/>
        <v>0.98851795314262958</v>
      </c>
      <c r="I37">
        <f t="shared" si="2"/>
        <v>1.0074011828964804</v>
      </c>
      <c r="J37">
        <f t="shared" si="3"/>
        <v>0.9844605663468291</v>
      </c>
      <c r="L37">
        <f t="shared" si="7"/>
        <v>-1.5385948040484819E-2</v>
      </c>
      <c r="M37">
        <f t="shared" si="4"/>
        <v>-1.1548474530697607E-2</v>
      </c>
      <c r="N37">
        <f t="shared" si="5"/>
        <v>7.373928536069739E-3</v>
      </c>
      <c r="O37">
        <f t="shared" si="6"/>
        <v>-1.5661436203047809E-2</v>
      </c>
      <c r="Q37" s="12">
        <v>-6.9734792992522934E-3</v>
      </c>
      <c r="S37">
        <v>-69734.79299252294</v>
      </c>
    </row>
    <row r="38" spans="1:19" ht="15.75" x14ac:dyDescent="0.25">
      <c r="A38" s="9">
        <v>41538</v>
      </c>
      <c r="B38" s="10">
        <v>75.58</v>
      </c>
      <c r="C38" s="10">
        <v>14.885</v>
      </c>
      <c r="D38" s="10">
        <v>32.088000000000001</v>
      </c>
      <c r="E38" s="10">
        <v>20.754999999999999</v>
      </c>
      <c r="G38">
        <f t="shared" si="0"/>
        <v>1.0190103815558851</v>
      </c>
      <c r="H38">
        <f t="shared" si="1"/>
        <v>0.9993957298240902</v>
      </c>
      <c r="I38">
        <f t="shared" si="2"/>
        <v>1.0294513955726661</v>
      </c>
      <c r="J38">
        <f t="shared" si="3"/>
        <v>0.98678267484429216</v>
      </c>
      <c r="L38">
        <f t="shared" si="7"/>
        <v>1.8831942172876159E-2</v>
      </c>
      <c r="M38">
        <f t="shared" si="4"/>
        <v>-6.0445282071412991E-4</v>
      </c>
      <c r="N38">
        <f t="shared" si="5"/>
        <v>2.9026034688506074E-2</v>
      </c>
      <c r="O38">
        <f t="shared" si="6"/>
        <v>-1.3305451387938348E-2</v>
      </c>
      <c r="Q38" s="12">
        <v>1.5281640355315346E-2</v>
      </c>
      <c r="S38">
        <v>152816.40355315345</v>
      </c>
    </row>
    <row r="39" spans="1:19" ht="15.75" x14ac:dyDescent="0.25">
      <c r="A39" s="11">
        <v>41539</v>
      </c>
      <c r="B39" s="10">
        <v>75.94</v>
      </c>
      <c r="C39" s="10">
        <v>14.65</v>
      </c>
      <c r="D39" s="10">
        <v>31.224</v>
      </c>
      <c r="E39" s="10">
        <v>19.725999999999999</v>
      </c>
      <c r="G39">
        <f t="shared" ref="G39:G66" si="8">B39/B38</f>
        <v>1.0047631648584281</v>
      </c>
      <c r="H39">
        <f t="shared" ref="H39:H66" si="9">C39/C38</f>
        <v>0.98421229425596246</v>
      </c>
      <c r="I39">
        <f t="shared" ref="I39:I66" si="10">D39/D38</f>
        <v>0.97307404637247563</v>
      </c>
      <c r="J39">
        <f t="shared" ref="J39:J66" si="11">E39/E38</f>
        <v>0.95042158516020236</v>
      </c>
      <c r="L39">
        <f t="shared" si="7"/>
        <v>4.751856882313295E-3</v>
      </c>
      <c r="M39">
        <f t="shared" si="4"/>
        <v>-1.5913659004663312E-2</v>
      </c>
      <c r="N39">
        <f t="shared" si="5"/>
        <v>-2.7295098589437964E-2</v>
      </c>
      <c r="O39">
        <f t="shared" si="6"/>
        <v>-5.0849618973200297E-2</v>
      </c>
      <c r="Q39" s="12">
        <v>-1.467546554612496E-2</v>
      </c>
      <c r="S39">
        <v>-146754.65546124961</v>
      </c>
    </row>
    <row r="40" spans="1:19" ht="15.75" x14ac:dyDescent="0.25">
      <c r="A40" s="9">
        <v>41542</v>
      </c>
      <c r="B40" s="10">
        <v>65.37</v>
      </c>
      <c r="C40" s="10">
        <v>14.032999999999999</v>
      </c>
      <c r="D40" s="10">
        <v>30.934999999999999</v>
      </c>
      <c r="E40" s="10">
        <v>18.977</v>
      </c>
      <c r="G40">
        <f t="shared" si="8"/>
        <v>0.86081116671056102</v>
      </c>
      <c r="H40">
        <f t="shared" si="9"/>
        <v>0.95788395904436852</v>
      </c>
      <c r="I40">
        <f t="shared" si="10"/>
        <v>0.99074429925698171</v>
      </c>
      <c r="J40">
        <f t="shared" si="11"/>
        <v>0.96202980837473395</v>
      </c>
      <c r="L40">
        <f t="shared" si="7"/>
        <v>-0.149880117179018</v>
      </c>
      <c r="M40">
        <f t="shared" si="4"/>
        <v>-4.3028636694077735E-2</v>
      </c>
      <c r="N40">
        <f t="shared" si="5"/>
        <v>-9.298800895361824E-3</v>
      </c>
      <c r="O40">
        <f t="shared" si="6"/>
        <v>-3.8709842959959898E-2</v>
      </c>
      <c r="Q40" s="12">
        <v>-7.0062008293691719E-2</v>
      </c>
      <c r="S40">
        <v>-700620.0829369172</v>
      </c>
    </row>
    <row r="41" spans="1:19" ht="15.75" x14ac:dyDescent="0.25">
      <c r="A41" s="11">
        <v>41543</v>
      </c>
      <c r="B41" s="10">
        <v>67.709999999999994</v>
      </c>
      <c r="C41" s="10">
        <v>14.194000000000001</v>
      </c>
      <c r="D41" s="10">
        <v>31.312999999999999</v>
      </c>
      <c r="E41" s="10">
        <v>19.358000000000001</v>
      </c>
      <c r="G41">
        <f t="shared" si="8"/>
        <v>1.0357962368058742</v>
      </c>
      <c r="H41">
        <f t="shared" si="9"/>
        <v>1.0114729566022946</v>
      </c>
      <c r="I41">
        <f t="shared" si="10"/>
        <v>1.012219169225796</v>
      </c>
      <c r="J41">
        <f t="shared" si="11"/>
        <v>1.0200769352373926</v>
      </c>
      <c r="L41">
        <f t="shared" si="7"/>
        <v>3.517044187291575E-2</v>
      </c>
      <c r="M41">
        <f t="shared" si="4"/>
        <v>1.1407641333792554E-2</v>
      </c>
      <c r="N41">
        <f t="shared" si="5"/>
        <v>1.2145117798515521E-2</v>
      </c>
      <c r="O41">
        <f t="shared" si="6"/>
        <v>1.9878051155055056E-2</v>
      </c>
      <c r="Q41" s="12">
        <v>2.0798545448723858E-2</v>
      </c>
      <c r="S41">
        <v>207985.45448723857</v>
      </c>
    </row>
    <row r="42" spans="1:19" ht="15.75" x14ac:dyDescent="0.25">
      <c r="A42" s="9">
        <v>41544</v>
      </c>
      <c r="B42" s="10">
        <v>71.14</v>
      </c>
      <c r="C42" s="10">
        <v>14.079000000000001</v>
      </c>
      <c r="D42" s="10">
        <v>31.552</v>
      </c>
      <c r="E42" s="10">
        <v>20.029</v>
      </c>
      <c r="G42">
        <f t="shared" si="8"/>
        <v>1.0506572145916409</v>
      </c>
      <c r="H42">
        <f t="shared" si="9"/>
        <v>0.99189798506411153</v>
      </c>
      <c r="I42">
        <f t="shared" si="10"/>
        <v>1.0076326126528918</v>
      </c>
      <c r="J42">
        <f t="shared" si="11"/>
        <v>1.0346626717636118</v>
      </c>
      <c r="L42">
        <f t="shared" si="7"/>
        <v>4.9415887022755157E-2</v>
      </c>
      <c r="M42">
        <f t="shared" si="4"/>
        <v>-8.1350146224009427E-3</v>
      </c>
      <c r="N42">
        <f t="shared" si="5"/>
        <v>7.6036316387573339E-3</v>
      </c>
      <c r="O42">
        <f t="shared" si="6"/>
        <v>3.4075452592198512E-2</v>
      </c>
      <c r="Q42" s="12">
        <v>2.0731795941059443E-2</v>
      </c>
      <c r="S42">
        <v>207317.95941059443</v>
      </c>
    </row>
    <row r="43" spans="1:19" ht="15.75" x14ac:dyDescent="0.25">
      <c r="A43" s="11">
        <v>41545</v>
      </c>
      <c r="B43" s="10">
        <v>77.040000000000006</v>
      </c>
      <c r="C43" s="10">
        <v>14.135</v>
      </c>
      <c r="D43" s="10">
        <v>31.655999999999999</v>
      </c>
      <c r="E43" s="10">
        <v>20.311</v>
      </c>
      <c r="G43">
        <f t="shared" si="8"/>
        <v>1.0829350576328367</v>
      </c>
      <c r="H43">
        <f t="shared" si="9"/>
        <v>1.0039775552240926</v>
      </c>
      <c r="I43">
        <f t="shared" si="10"/>
        <v>1.0032961460446248</v>
      </c>
      <c r="J43">
        <f t="shared" si="11"/>
        <v>1.0140795846023267</v>
      </c>
      <c r="L43">
        <f t="shared" si="7"/>
        <v>7.9675000969561025E-2</v>
      </c>
      <c r="M43">
        <f t="shared" si="4"/>
        <v>3.9696656651633487E-3</v>
      </c>
      <c r="N43">
        <f t="shared" si="5"/>
        <v>3.2907256628983113E-3</v>
      </c>
      <c r="O43">
        <f t="shared" si="6"/>
        <v>1.3981387890253247E-2</v>
      </c>
      <c r="Q43" s="12">
        <v>3.1700356729755345E-2</v>
      </c>
      <c r="S43">
        <v>317003.56729755347</v>
      </c>
    </row>
    <row r="44" spans="1:19" ht="15.75" x14ac:dyDescent="0.25">
      <c r="A44" s="9">
        <v>41546</v>
      </c>
      <c r="B44" s="10">
        <v>73.61</v>
      </c>
      <c r="C44" s="10">
        <v>14.153</v>
      </c>
      <c r="D44" s="10">
        <v>31.783000000000001</v>
      </c>
      <c r="E44" s="10">
        <v>20.091999999999999</v>
      </c>
      <c r="G44">
        <f t="shared" si="8"/>
        <v>0.95547767393561778</v>
      </c>
      <c r="H44">
        <f t="shared" si="9"/>
        <v>1.0012734347364698</v>
      </c>
      <c r="I44">
        <f t="shared" si="10"/>
        <v>1.004011877685115</v>
      </c>
      <c r="J44">
        <f t="shared" si="11"/>
        <v>0.98921766530451471</v>
      </c>
      <c r="L44">
        <f t="shared" si="7"/>
        <v>-4.5543881419255645E-2</v>
      </c>
      <c r="M44">
        <f t="shared" si="4"/>
        <v>1.2726246061482271E-3</v>
      </c>
      <c r="N44">
        <f t="shared" si="5"/>
        <v>4.0038515632196282E-3</v>
      </c>
      <c r="O44">
        <f t="shared" si="6"/>
        <v>-1.0840885321550434E-2</v>
      </c>
      <c r="Q44" s="12">
        <v>-1.5527958362102507E-2</v>
      </c>
      <c r="S44">
        <v>-155279.58362102509</v>
      </c>
    </row>
    <row r="45" spans="1:19" ht="15.75" x14ac:dyDescent="0.25">
      <c r="A45" s="11">
        <v>41549</v>
      </c>
      <c r="B45" s="10">
        <v>75.430000000000007</v>
      </c>
      <c r="C45" s="10">
        <v>14.172000000000001</v>
      </c>
      <c r="D45" s="10">
        <v>31.530999999999999</v>
      </c>
      <c r="E45" s="10">
        <v>20.033999999999999</v>
      </c>
      <c r="G45">
        <f t="shared" si="8"/>
        <v>1.0247249015079474</v>
      </c>
      <c r="H45">
        <f t="shared" si="9"/>
        <v>1.0013424715607999</v>
      </c>
      <c r="I45">
        <f t="shared" si="10"/>
        <v>0.99207123304911426</v>
      </c>
      <c r="J45">
        <f t="shared" si="11"/>
        <v>0.99711327891698187</v>
      </c>
      <c r="L45">
        <f t="shared" si="7"/>
        <v>2.4424187794925025E-2</v>
      </c>
      <c r="M45">
        <f t="shared" si="4"/>
        <v>1.3415712515237948E-3</v>
      </c>
      <c r="N45">
        <f t="shared" si="5"/>
        <v>-7.9603667661122656E-3</v>
      </c>
      <c r="O45">
        <f t="shared" si="6"/>
        <v>-2.8908956982258214E-3</v>
      </c>
      <c r="Q45" s="12">
        <v>6.2854009748458629E-3</v>
      </c>
      <c r="S45">
        <v>62854.009748458629</v>
      </c>
    </row>
    <row r="46" spans="1:19" ht="15.75" x14ac:dyDescent="0.25">
      <c r="A46" s="9">
        <v>41550</v>
      </c>
      <c r="B46" s="10">
        <v>75.17</v>
      </c>
      <c r="C46" s="10">
        <v>14.023</v>
      </c>
      <c r="D46" s="10">
        <v>31.137</v>
      </c>
      <c r="E46" s="10">
        <v>19.771000000000001</v>
      </c>
      <c r="G46">
        <f t="shared" si="8"/>
        <v>0.9965530955853108</v>
      </c>
      <c r="H46">
        <f t="shared" si="9"/>
        <v>0.98948631103584528</v>
      </c>
      <c r="I46">
        <f t="shared" si="10"/>
        <v>0.98750436078779624</v>
      </c>
      <c r="J46">
        <f t="shared" si="11"/>
        <v>0.98687231706099643</v>
      </c>
      <c r="L46">
        <f t="shared" si="7"/>
        <v>-3.4528586761620743E-3</v>
      </c>
      <c r="M46">
        <f t="shared" si="4"/>
        <v>-1.0569348258711874E-2</v>
      </c>
      <c r="N46">
        <f t="shared" si="5"/>
        <v>-1.2574366228968799E-2</v>
      </c>
      <c r="O46">
        <f t="shared" si="6"/>
        <v>-1.3214612596828894E-2</v>
      </c>
      <c r="Q46" s="12">
        <v>-8.8542364428469238E-3</v>
      </c>
      <c r="S46">
        <v>-88542.364428469242</v>
      </c>
    </row>
    <row r="47" spans="1:19" ht="15.75" x14ac:dyDescent="0.25">
      <c r="A47" s="11">
        <v>41551</v>
      </c>
      <c r="B47" s="10">
        <v>77.06</v>
      </c>
      <c r="C47" s="10">
        <v>13.913</v>
      </c>
      <c r="D47" s="10">
        <v>31.096</v>
      </c>
      <c r="E47" s="10">
        <v>19.698</v>
      </c>
      <c r="G47">
        <f t="shared" si="8"/>
        <v>1.0251430091791938</v>
      </c>
      <c r="H47">
        <f t="shared" si="9"/>
        <v>0.99215574413463603</v>
      </c>
      <c r="I47">
        <f t="shared" si="10"/>
        <v>0.99868323859074415</v>
      </c>
      <c r="J47">
        <f t="shared" si="11"/>
        <v>0.99630772343331142</v>
      </c>
      <c r="L47">
        <f t="shared" si="7"/>
        <v>2.4832124008633952E-2</v>
      </c>
      <c r="M47">
        <f t="shared" si="4"/>
        <v>-7.875183884773946E-3</v>
      </c>
      <c r="N47">
        <f t="shared" si="5"/>
        <v>-1.3176291013395774E-3</v>
      </c>
      <c r="O47">
        <f t="shared" si="6"/>
        <v>-3.6991098452328294E-3</v>
      </c>
      <c r="Q47" s="12">
        <v>6.3557652181541165E-3</v>
      </c>
      <c r="S47">
        <v>63557.652181541162</v>
      </c>
    </row>
    <row r="48" spans="1:19" ht="15.75" x14ac:dyDescent="0.25">
      <c r="A48" s="9">
        <v>41552</v>
      </c>
      <c r="B48" s="10">
        <v>80.53</v>
      </c>
      <c r="C48" s="10">
        <v>14.111000000000001</v>
      </c>
      <c r="D48" s="10">
        <v>31.488</v>
      </c>
      <c r="E48" s="10">
        <v>20.103999999999999</v>
      </c>
      <c r="G48">
        <f t="shared" si="8"/>
        <v>1.0450298468725667</v>
      </c>
      <c r="H48">
        <f t="shared" si="9"/>
        <v>1.0142312944727954</v>
      </c>
      <c r="I48">
        <f t="shared" si="10"/>
        <v>1.012606122974016</v>
      </c>
      <c r="J48">
        <f t="shared" si="11"/>
        <v>1.0206112295664533</v>
      </c>
      <c r="L48">
        <f t="shared" si="7"/>
        <v>4.4045446609441902E-2</v>
      </c>
      <c r="M48">
        <f t="shared" si="4"/>
        <v>1.4130980215884052E-2</v>
      </c>
      <c r="N48">
        <f t="shared" si="5"/>
        <v>1.2527327319920905E-2</v>
      </c>
      <c r="O48">
        <f t="shared" si="6"/>
        <v>2.0401692493780328E-2</v>
      </c>
      <c r="Q48" s="12">
        <v>2.4809932521349779E-2</v>
      </c>
      <c r="S48">
        <v>248099.3252134978</v>
      </c>
    </row>
    <row r="49" spans="1:19" ht="15.75" x14ac:dyDescent="0.25">
      <c r="A49" s="11">
        <v>41553</v>
      </c>
      <c r="B49" s="10">
        <v>80.040000000000006</v>
      </c>
      <c r="C49" s="10">
        <v>14.287000000000001</v>
      </c>
      <c r="D49" s="10">
        <v>31.652999999999999</v>
      </c>
      <c r="E49" s="10">
        <v>19.640999999999998</v>
      </c>
      <c r="G49">
        <f t="shared" si="8"/>
        <v>0.99391531106419972</v>
      </c>
      <c r="H49">
        <f t="shared" si="9"/>
        <v>1.0124725391538516</v>
      </c>
      <c r="I49">
        <f t="shared" si="10"/>
        <v>1.0052400914634145</v>
      </c>
      <c r="J49">
        <f t="shared" si="11"/>
        <v>0.97696975726223634</v>
      </c>
      <c r="L49">
        <f t="shared" si="7"/>
        <v>-6.1032760919208229E-3</v>
      </c>
      <c r="M49">
        <f t="shared" si="4"/>
        <v>1.239539780739741E-2</v>
      </c>
      <c r="N49">
        <f t="shared" si="5"/>
        <v>5.2264099582217654E-3</v>
      </c>
      <c r="O49">
        <f t="shared" si="6"/>
        <v>-2.3299582114227082E-2</v>
      </c>
      <c r="Q49" s="12">
        <v>8.7146061890116915E-4</v>
      </c>
      <c r="S49">
        <v>8714.6061890116907</v>
      </c>
    </row>
    <row r="50" spans="1:19" ht="15.75" x14ac:dyDescent="0.25">
      <c r="A50" s="9">
        <v>41556</v>
      </c>
      <c r="B50" s="10">
        <v>81.62</v>
      </c>
      <c r="C50" s="10">
        <v>14.179</v>
      </c>
      <c r="D50" s="10">
        <v>32.006</v>
      </c>
      <c r="E50" s="10">
        <v>19.856999999999999</v>
      </c>
      <c r="G50">
        <f t="shared" si="8"/>
        <v>1.0197401299350324</v>
      </c>
      <c r="H50">
        <f t="shared" si="9"/>
        <v>0.99244068033876942</v>
      </c>
      <c r="I50">
        <f t="shared" si="10"/>
        <v>1.0111521814677915</v>
      </c>
      <c r="J50">
        <f t="shared" si="11"/>
        <v>1.0109974033908662</v>
      </c>
      <c r="L50">
        <f t="shared" si="7"/>
        <v>1.9547820262126862E-2</v>
      </c>
      <c r="M50">
        <f t="shared" si="4"/>
        <v>-7.588036127600257E-3</v>
      </c>
      <c r="N50">
        <f t="shared" si="5"/>
        <v>1.1090454395733864E-2</v>
      </c>
      <c r="O50">
        <f t="shared" si="6"/>
        <v>1.0937371677831568E-2</v>
      </c>
      <c r="Q50" s="12">
        <v>9.6415525917819926E-3</v>
      </c>
      <c r="S50">
        <v>96415.525917819919</v>
      </c>
    </row>
    <row r="51" spans="1:19" ht="15.75" x14ac:dyDescent="0.25">
      <c r="A51" s="11">
        <v>41557</v>
      </c>
      <c r="B51" s="10">
        <v>81.93</v>
      </c>
      <c r="C51" s="10">
        <v>14.314</v>
      </c>
      <c r="D51" s="10">
        <v>32.381999999999998</v>
      </c>
      <c r="E51" s="10">
        <v>20.029</v>
      </c>
      <c r="G51">
        <f t="shared" si="8"/>
        <v>1.0037980887037492</v>
      </c>
      <c r="H51">
        <f t="shared" si="9"/>
        <v>1.0095211227872205</v>
      </c>
      <c r="I51">
        <f t="shared" si="10"/>
        <v>1.0117477972880085</v>
      </c>
      <c r="J51">
        <f t="shared" si="11"/>
        <v>1.0086619328196607</v>
      </c>
      <c r="L51">
        <f t="shared" si="7"/>
        <v>3.7908941760638284E-3</v>
      </c>
      <c r="M51">
        <f t="shared" si="4"/>
        <v>9.4760825609848422E-3</v>
      </c>
      <c r="N51">
        <f t="shared" si="5"/>
        <v>1.1679327640762197E-2</v>
      </c>
      <c r="O51">
        <f t="shared" si="6"/>
        <v>8.6246335142001283E-3</v>
      </c>
      <c r="Q51" s="12">
        <v>8.0968841854648747E-3</v>
      </c>
      <c r="S51">
        <v>80968.841854648752</v>
      </c>
    </row>
    <row r="52" spans="1:19" ht="15.75" x14ac:dyDescent="0.25">
      <c r="A52" s="9">
        <v>41558</v>
      </c>
      <c r="B52" s="10">
        <v>81.209999999999994</v>
      </c>
      <c r="C52" s="10">
        <v>13.891</v>
      </c>
      <c r="D52" s="10">
        <v>31.356999999999999</v>
      </c>
      <c r="E52" s="10">
        <v>20.190999999999999</v>
      </c>
      <c r="G52">
        <f t="shared" si="8"/>
        <v>0.9912120102526546</v>
      </c>
      <c r="H52">
        <f t="shared" si="9"/>
        <v>0.97044851194634618</v>
      </c>
      <c r="I52">
        <f t="shared" si="10"/>
        <v>0.96834661231548391</v>
      </c>
      <c r="J52">
        <f t="shared" si="11"/>
        <v>1.0080882720055919</v>
      </c>
      <c r="L52">
        <f t="shared" si="7"/>
        <v>-8.8268318594039354E-3</v>
      </c>
      <c r="M52">
        <f t="shared" si="4"/>
        <v>-2.9996930901153598E-2</v>
      </c>
      <c r="N52">
        <f t="shared" si="5"/>
        <v>-3.2165185223681773E-2</v>
      </c>
      <c r="O52">
        <f t="shared" si="6"/>
        <v>8.0557372491416486E-3</v>
      </c>
      <c r="Q52" s="12">
        <v>-2.042753240203735E-2</v>
      </c>
      <c r="S52">
        <v>-204275.32402037349</v>
      </c>
    </row>
    <row r="53" spans="1:19" ht="15.75" x14ac:dyDescent="0.25">
      <c r="A53" s="11">
        <v>41559</v>
      </c>
      <c r="B53" s="10">
        <v>81.19</v>
      </c>
      <c r="C53" s="10">
        <v>13.898</v>
      </c>
      <c r="D53" s="10">
        <v>30.89</v>
      </c>
      <c r="E53" s="10">
        <v>20.323</v>
      </c>
      <c r="G53">
        <f t="shared" si="8"/>
        <v>0.99975372491072534</v>
      </c>
      <c r="H53">
        <f t="shared" si="9"/>
        <v>1.0005039234036426</v>
      </c>
      <c r="I53">
        <f t="shared" si="10"/>
        <v>0.98510699365372967</v>
      </c>
      <c r="J53">
        <f t="shared" si="11"/>
        <v>1.0065375662423852</v>
      </c>
      <c r="L53">
        <f t="shared" si="7"/>
        <v>-2.4630541996435761E-4</v>
      </c>
      <c r="M53">
        <f t="shared" si="4"/>
        <v>5.0379647688333115E-4</v>
      </c>
      <c r="N53">
        <f t="shared" si="5"/>
        <v>-1.5005020710388594E-2</v>
      </c>
      <c r="O53">
        <f t="shared" si="6"/>
        <v>6.5162890399328996E-3</v>
      </c>
      <c r="Q53" s="12">
        <v>-4.4632753983681024E-3</v>
      </c>
      <c r="S53">
        <v>-44632.753983681025</v>
      </c>
    </row>
    <row r="54" spans="1:19" ht="15.75" x14ac:dyDescent="0.25">
      <c r="A54" s="9">
        <v>41560</v>
      </c>
      <c r="B54" s="10">
        <v>82.21</v>
      </c>
      <c r="C54" s="10">
        <v>14.013</v>
      </c>
      <c r="D54" s="10">
        <v>30.966000000000001</v>
      </c>
      <c r="E54" s="10">
        <v>20.219000000000001</v>
      </c>
      <c r="G54">
        <f t="shared" si="8"/>
        <v>1.0125631235373813</v>
      </c>
      <c r="H54">
        <f t="shared" si="9"/>
        <v>1.0082745718808461</v>
      </c>
      <c r="I54">
        <f t="shared" si="10"/>
        <v>1.002460343153124</v>
      </c>
      <c r="J54">
        <f t="shared" si="11"/>
        <v>0.99488264527874826</v>
      </c>
      <c r="L54">
        <f t="shared" si="7"/>
        <v>1.2484862289686821E-2</v>
      </c>
      <c r="M54">
        <f t="shared" si="4"/>
        <v>8.2405252959450153E-3</v>
      </c>
      <c r="N54">
        <f t="shared" si="5"/>
        <v>2.4573214641548163E-3</v>
      </c>
      <c r="O54">
        <f t="shared" si="6"/>
        <v>-5.1304932230061958E-3</v>
      </c>
      <c r="Q54" s="12">
        <v>6.9240580528747153E-3</v>
      </c>
      <c r="S54">
        <v>69240.580528747159</v>
      </c>
    </row>
    <row r="55" spans="1:19" ht="15.75" x14ac:dyDescent="0.25">
      <c r="A55" s="11">
        <v>41563</v>
      </c>
      <c r="B55" s="10">
        <v>82.71</v>
      </c>
      <c r="C55" s="10">
        <v>14.08</v>
      </c>
      <c r="D55" s="10">
        <v>31.192</v>
      </c>
      <c r="E55" s="10">
        <v>20.082000000000001</v>
      </c>
      <c r="G55">
        <f t="shared" si="8"/>
        <v>1.0060819851599563</v>
      </c>
      <c r="H55">
        <f t="shared" si="9"/>
        <v>1.0047812745307929</v>
      </c>
      <c r="I55">
        <f t="shared" si="10"/>
        <v>1.0072983271975715</v>
      </c>
      <c r="J55">
        <f t="shared" si="11"/>
        <v>0.99322419506404869</v>
      </c>
      <c r="L55">
        <f t="shared" si="7"/>
        <v>6.0635645397730921E-3</v>
      </c>
      <c r="M55">
        <f t="shared" si="4"/>
        <v>4.7698805418157578E-3</v>
      </c>
      <c r="N55">
        <f t="shared" si="5"/>
        <v>7.2718232856510837E-3</v>
      </c>
      <c r="O55">
        <f t="shared" si="6"/>
        <v>-6.798864927919185E-3</v>
      </c>
      <c r="Q55" s="12">
        <v>5.2514357036646097E-3</v>
      </c>
      <c r="S55">
        <v>52514.357036646099</v>
      </c>
    </row>
    <row r="56" spans="1:19" ht="15.75" x14ac:dyDescent="0.25">
      <c r="A56" s="9">
        <v>41565</v>
      </c>
      <c r="B56" s="10">
        <v>82.32</v>
      </c>
      <c r="C56" s="10">
        <v>13.868</v>
      </c>
      <c r="D56" s="10">
        <v>30.779</v>
      </c>
      <c r="E56" s="10">
        <v>20.032</v>
      </c>
      <c r="G56">
        <f t="shared" si="8"/>
        <v>0.99528472977874505</v>
      </c>
      <c r="H56">
        <f t="shared" si="9"/>
        <v>0.98494318181818186</v>
      </c>
      <c r="I56">
        <f t="shared" si="10"/>
        <v>0.98675942549371631</v>
      </c>
      <c r="J56">
        <f t="shared" si="11"/>
        <v>0.99751020814659896</v>
      </c>
      <c r="L56">
        <f t="shared" si="7"/>
        <v>-4.726422178020862E-3</v>
      </c>
      <c r="M56">
        <f t="shared" si="4"/>
        <v>-1.5171322907119304E-2</v>
      </c>
      <c r="N56">
        <f t="shared" si="5"/>
        <v>-1.3329012426309855E-2</v>
      </c>
      <c r="O56">
        <f t="shared" si="6"/>
        <v>-2.4928965395565172E-3</v>
      </c>
      <c r="Q56" s="12">
        <v>-9.9157063402473527E-3</v>
      </c>
      <c r="S56">
        <v>-99157.063402473534</v>
      </c>
    </row>
    <row r="57" spans="1:19" ht="15.75" x14ac:dyDescent="0.25">
      <c r="A57" s="11">
        <v>41566</v>
      </c>
      <c r="B57" s="10">
        <v>82</v>
      </c>
      <c r="C57" s="10">
        <v>13.973000000000001</v>
      </c>
      <c r="D57" s="10">
        <v>30.84</v>
      </c>
      <c r="E57" s="10">
        <v>20.059999999999999</v>
      </c>
      <c r="G57">
        <f t="shared" si="8"/>
        <v>0.99611273080660845</v>
      </c>
      <c r="H57">
        <f t="shared" si="9"/>
        <v>1.0075713873665995</v>
      </c>
      <c r="I57">
        <f t="shared" si="10"/>
        <v>1.0019818707560351</v>
      </c>
      <c r="J57">
        <f t="shared" si="11"/>
        <v>1.0013977635782747</v>
      </c>
      <c r="L57">
        <f t="shared" si="7"/>
        <v>-3.8948442615409622E-3</v>
      </c>
      <c r="M57">
        <f t="shared" si="4"/>
        <v>7.5428682755339363E-3</v>
      </c>
      <c r="N57">
        <f t="shared" si="5"/>
        <v>1.9799094411424734E-3</v>
      </c>
      <c r="O57">
        <f t="shared" si="6"/>
        <v>1.396787616101393E-3</v>
      </c>
      <c r="Q57" s="12">
        <v>1.1592897006775121E-3</v>
      </c>
      <c r="S57">
        <v>11592.897006775122</v>
      </c>
    </row>
    <row r="58" spans="1:19" ht="15.75" x14ac:dyDescent="0.25">
      <c r="A58" s="9">
        <v>41567</v>
      </c>
      <c r="B58" s="10">
        <v>80.94</v>
      </c>
      <c r="C58" s="10">
        <v>13.804</v>
      </c>
      <c r="D58" s="10">
        <v>30.835000000000001</v>
      </c>
      <c r="E58" s="10">
        <v>19.946000000000002</v>
      </c>
      <c r="G58">
        <f t="shared" si="8"/>
        <v>0.98707317073170731</v>
      </c>
      <c r="H58">
        <f t="shared" si="9"/>
        <v>0.98790524583124595</v>
      </c>
      <c r="I58">
        <f t="shared" si="10"/>
        <v>0.9998378728923476</v>
      </c>
      <c r="J58">
        <f t="shared" si="11"/>
        <v>0.99431704885343986</v>
      </c>
      <c r="L58">
        <f t="shared" si="7"/>
        <v>-1.3011107816533611E-2</v>
      </c>
      <c r="M58">
        <f t="shared" si="4"/>
        <v>-1.216849086255389E-2</v>
      </c>
      <c r="N58">
        <f t="shared" si="5"/>
        <v>-1.6214025167260394E-4</v>
      </c>
      <c r="O58">
        <f t="shared" si="6"/>
        <v>-5.6991605541130905E-3</v>
      </c>
      <c r="Q58" s="12">
        <v>-8.0568841428049088E-3</v>
      </c>
      <c r="S58">
        <v>-80568.841428049083</v>
      </c>
    </row>
    <row r="59" spans="1:19" ht="15.75" x14ac:dyDescent="0.25">
      <c r="A59" s="11">
        <v>41570</v>
      </c>
      <c r="B59" s="10">
        <v>79.58</v>
      </c>
      <c r="C59" s="10">
        <v>13.704000000000001</v>
      </c>
      <c r="D59" s="10">
        <v>30.72</v>
      </c>
      <c r="E59" s="10">
        <v>19.827000000000002</v>
      </c>
      <c r="G59">
        <f t="shared" si="8"/>
        <v>0.98319743019520633</v>
      </c>
      <c r="H59">
        <f t="shared" si="9"/>
        <v>0.99275572297884673</v>
      </c>
      <c r="I59">
        <f t="shared" si="10"/>
        <v>0.99627047186638551</v>
      </c>
      <c r="J59">
        <f t="shared" si="11"/>
        <v>0.99403389150706911</v>
      </c>
      <c r="L59">
        <f t="shared" si="7"/>
        <v>-1.6945334448936925E-2</v>
      </c>
      <c r="M59">
        <f t="shared" si="4"/>
        <v>-7.2706442139381733E-3</v>
      </c>
      <c r="N59">
        <f t="shared" si="5"/>
        <v>-3.7365001639848099E-3</v>
      </c>
      <c r="O59">
        <f t="shared" si="6"/>
        <v>-5.9839768232507265E-3</v>
      </c>
      <c r="Q59" s="12">
        <v>-9.4971984447049934E-3</v>
      </c>
      <c r="S59">
        <v>-94971.984447049937</v>
      </c>
    </row>
    <row r="60" spans="1:19" ht="15.75" x14ac:dyDescent="0.25">
      <c r="A60" s="9">
        <v>41571</v>
      </c>
      <c r="B60" s="10">
        <v>79.92</v>
      </c>
      <c r="C60" s="10">
        <v>14.252000000000001</v>
      </c>
      <c r="D60" s="10">
        <v>30.074999999999999</v>
      </c>
      <c r="E60" s="10">
        <v>19.709</v>
      </c>
      <c r="G60">
        <f t="shared" si="8"/>
        <v>1.004272430258859</v>
      </c>
      <c r="H60">
        <f t="shared" si="9"/>
        <v>1.0399883245767658</v>
      </c>
      <c r="I60">
        <f t="shared" si="10"/>
        <v>0.97900390625</v>
      </c>
      <c r="J60">
        <f t="shared" si="11"/>
        <v>0.99404851969536479</v>
      </c>
      <c r="L60">
        <f t="shared" si="7"/>
        <v>4.2633293415155291E-3</v>
      </c>
      <c r="M60">
        <f t="shared" si="4"/>
        <v>3.9209486721770749E-2</v>
      </c>
      <c r="N60">
        <f t="shared" si="5"/>
        <v>-2.1219646418728842E-2</v>
      </c>
      <c r="O60">
        <f t="shared" si="6"/>
        <v>-5.9692609460682607E-3</v>
      </c>
      <c r="Q60" s="12">
        <v>3.5247437917652726E-3</v>
      </c>
      <c r="S60">
        <v>35247.437917652729</v>
      </c>
    </row>
    <row r="61" spans="1:19" ht="15.75" x14ac:dyDescent="0.25">
      <c r="A61" s="11">
        <v>41572</v>
      </c>
      <c r="B61" s="10">
        <v>80.09</v>
      </c>
      <c r="C61" s="10">
        <v>14.257999999999999</v>
      </c>
      <c r="D61" s="10">
        <v>30.012</v>
      </c>
      <c r="E61" s="10">
        <v>19.734999999999999</v>
      </c>
      <c r="G61">
        <f t="shared" si="8"/>
        <v>1.002127127127127</v>
      </c>
      <c r="H61">
        <f t="shared" si="9"/>
        <v>1.0004209935447654</v>
      </c>
      <c r="I61">
        <f t="shared" si="10"/>
        <v>0.9979052369077307</v>
      </c>
      <c r="J61">
        <f t="shared" si="11"/>
        <v>1.0013191942767263</v>
      </c>
      <c r="L61">
        <f t="shared" si="7"/>
        <v>2.1248679952927275E-3</v>
      </c>
      <c r="M61">
        <f t="shared" si="4"/>
        <v>4.2090495184689427E-4</v>
      </c>
      <c r="N61">
        <f t="shared" si="5"/>
        <v>-2.0969601772602396E-3</v>
      </c>
      <c r="O61">
        <f t="shared" si="6"/>
        <v>1.318324904453083E-3</v>
      </c>
      <c r="Q61" s="12">
        <v>2.662555515644732E-4</v>
      </c>
      <c r="S61">
        <v>2662.5555156447322</v>
      </c>
    </row>
    <row r="62" spans="1:19" ht="15.75" x14ac:dyDescent="0.25">
      <c r="A62" s="9">
        <v>41573</v>
      </c>
      <c r="B62" s="10">
        <v>82.08</v>
      </c>
      <c r="C62" s="10">
        <v>14.382</v>
      </c>
      <c r="D62" s="10">
        <v>30.29</v>
      </c>
      <c r="E62" s="10">
        <v>19.798999999999999</v>
      </c>
      <c r="G62">
        <f t="shared" si="8"/>
        <v>1.0248470470720439</v>
      </c>
      <c r="H62">
        <f t="shared" si="9"/>
        <v>1.0086968719315472</v>
      </c>
      <c r="I62">
        <f t="shared" si="10"/>
        <v>1.0092629614820738</v>
      </c>
      <c r="J62">
        <f t="shared" si="11"/>
        <v>1.0032429693438054</v>
      </c>
      <c r="L62">
        <f t="shared" si="7"/>
        <v>2.454337908686844E-2</v>
      </c>
      <c r="M62">
        <f t="shared" si="4"/>
        <v>8.6592719848656088E-3</v>
      </c>
      <c r="N62">
        <f t="shared" si="5"/>
        <v>9.2203233556636243E-3</v>
      </c>
      <c r="O62">
        <f t="shared" si="6"/>
        <v>3.2377222597510511E-3</v>
      </c>
      <c r="Q62" s="12">
        <v>1.4183189013191953E-2</v>
      </c>
      <c r="S62">
        <v>141831.89013191953</v>
      </c>
    </row>
    <row r="63" spans="1:19" ht="15.75" x14ac:dyDescent="0.25">
      <c r="A63" s="11">
        <v>41574</v>
      </c>
      <c r="B63" s="10">
        <v>80.760000000000005</v>
      </c>
      <c r="C63" s="10">
        <v>14.855</v>
      </c>
      <c r="D63" s="10">
        <v>29.821000000000002</v>
      </c>
      <c r="E63" s="10">
        <v>20.103000000000002</v>
      </c>
      <c r="G63">
        <f t="shared" si="8"/>
        <v>0.98391812865497086</v>
      </c>
      <c r="H63">
        <f t="shared" si="9"/>
        <v>1.0328883326380198</v>
      </c>
      <c r="I63">
        <f t="shared" si="10"/>
        <v>0.98451634202707172</v>
      </c>
      <c r="J63">
        <f t="shared" si="11"/>
        <v>1.015354310823779</v>
      </c>
      <c r="L63">
        <f t="shared" si="7"/>
        <v>-1.6212587977822556E-2</v>
      </c>
      <c r="M63">
        <f t="shared" si="4"/>
        <v>3.2359084234268733E-2</v>
      </c>
      <c r="N63">
        <f t="shared" si="5"/>
        <v>-1.5604781724246833E-2</v>
      </c>
      <c r="O63">
        <f t="shared" si="6"/>
        <v>1.5237626284581912E-2</v>
      </c>
      <c r="Q63" s="12">
        <v>-2.1532955848723449E-3</v>
      </c>
      <c r="S63">
        <v>-21532.95584872345</v>
      </c>
    </row>
    <row r="64" spans="1:19" ht="15.75" x14ac:dyDescent="0.25">
      <c r="A64" s="9">
        <v>41577</v>
      </c>
      <c r="B64" s="10">
        <v>78.95</v>
      </c>
      <c r="C64" s="10">
        <v>14.8</v>
      </c>
      <c r="D64" s="10">
        <v>29.523</v>
      </c>
      <c r="E64" s="10">
        <v>20.186</v>
      </c>
      <c r="G64">
        <f t="shared" si="8"/>
        <v>0.97758791480931151</v>
      </c>
      <c r="H64">
        <f t="shared" si="9"/>
        <v>0.99629754291484351</v>
      </c>
      <c r="I64">
        <f t="shared" si="10"/>
        <v>0.99000704201737022</v>
      </c>
      <c r="J64">
        <f t="shared" si="11"/>
        <v>1.0041287370044272</v>
      </c>
      <c r="L64">
        <f t="shared" si="7"/>
        <v>-2.2667052742985683E-2</v>
      </c>
      <c r="M64">
        <f t="shared" si="4"/>
        <v>-3.7093281445015574E-3</v>
      </c>
      <c r="N64">
        <f t="shared" si="5"/>
        <v>-1.0043222729940956E-2</v>
      </c>
      <c r="O64">
        <f t="shared" si="6"/>
        <v>4.1202371575243726E-3</v>
      </c>
      <c r="Q64" s="12">
        <v>-1.2076224642009029E-2</v>
      </c>
      <c r="S64">
        <v>-120762.24642009029</v>
      </c>
    </row>
    <row r="65" spans="1:19" ht="15.75" x14ac:dyDescent="0.25">
      <c r="A65" s="11">
        <v>41578</v>
      </c>
      <c r="B65" s="10">
        <v>79.040000000000006</v>
      </c>
      <c r="C65" s="10">
        <v>14.715</v>
      </c>
      <c r="D65" s="10">
        <v>29.202999999999999</v>
      </c>
      <c r="E65" s="10">
        <v>20.186</v>
      </c>
      <c r="G65">
        <f t="shared" si="8"/>
        <v>1.0011399620012666</v>
      </c>
      <c r="H65">
        <f t="shared" si="9"/>
        <v>0.99425675675675673</v>
      </c>
      <c r="I65">
        <f t="shared" si="10"/>
        <v>0.98916099312400496</v>
      </c>
      <c r="J65">
        <f t="shared" si="11"/>
        <v>1</v>
      </c>
      <c r="L65">
        <f t="shared" si="7"/>
        <v>1.1393127379613012E-3</v>
      </c>
      <c r="M65">
        <f t="shared" si="4"/>
        <v>-5.7597990846333068E-3</v>
      </c>
      <c r="N65">
        <f t="shared" si="5"/>
        <v>-1.0898176862058935E-2</v>
      </c>
      <c r="O65">
        <f t="shared" si="6"/>
        <v>0</v>
      </c>
      <c r="Q65" s="12">
        <v>-4.5685975591253742E-3</v>
      </c>
      <c r="S65">
        <v>-45685.975591253744</v>
      </c>
    </row>
    <row r="66" spans="1:19" ht="15.75" x14ac:dyDescent="0.25">
      <c r="A66" s="11">
        <v>41579</v>
      </c>
      <c r="B66" s="10">
        <v>80.69</v>
      </c>
      <c r="C66" s="10">
        <v>14.723000000000001</v>
      </c>
      <c r="D66" s="10">
        <v>29.423999999999999</v>
      </c>
      <c r="E66" s="10">
        <v>20.648</v>
      </c>
      <c r="G66">
        <f t="shared" si="8"/>
        <v>1.0208755060728745</v>
      </c>
      <c r="H66">
        <f t="shared" si="9"/>
        <v>1.0005436629289841</v>
      </c>
      <c r="I66">
        <f t="shared" si="10"/>
        <v>1.0075677156456528</v>
      </c>
      <c r="J66">
        <f t="shared" si="11"/>
        <v>1.0228871495095611</v>
      </c>
      <c r="L66">
        <f t="shared" si="7"/>
        <v>2.0660598420802801E-2</v>
      </c>
      <c r="M66">
        <f t="shared" si="4"/>
        <v>5.4351519783547722E-4</v>
      </c>
      <c r="N66">
        <f t="shared" si="5"/>
        <v>7.5392241390660024E-3</v>
      </c>
      <c r="O66">
        <f t="shared" si="6"/>
        <v>2.2629167599644961E-2</v>
      </c>
      <c r="Q66" s="12">
        <v>1.164024477683645E-2</v>
      </c>
      <c r="S66">
        <v>116402.44776836451</v>
      </c>
    </row>
    <row r="69" spans="1:19" x14ac:dyDescent="0.25">
      <c r="J69" t="s">
        <v>7</v>
      </c>
      <c r="L69" t="s">
        <v>1</v>
      </c>
      <c r="M69" t="s">
        <v>2</v>
      </c>
      <c r="N69" t="s">
        <v>3</v>
      </c>
      <c r="O69" t="s">
        <v>4</v>
      </c>
    </row>
    <row r="70" spans="1:19" x14ac:dyDescent="0.25">
      <c r="J70">
        <f t="array" ref="J70:J73">TRANSPOSE(Вес)</f>
        <v>0.36</v>
      </c>
      <c r="L70" s="14">
        <f>_xlfn.COVARIANCE.S(SIBN3,LKOH)</f>
        <v>1.5865550852926788E-4</v>
      </c>
      <c r="M70" s="14">
        <f>_xlfn.COVARIANCE.S(LKOH,AFLT)</f>
        <v>3.8919174899101357E-5</v>
      </c>
      <c r="N70" s="14">
        <f>_xlfn.COVARIANCE.S(AFLT,MSNG)</f>
        <v>5.2944295690494245E-5</v>
      </c>
      <c r="O70" s="14">
        <f>_xlfn.COVARIANCE.S(SIBN3,MSNG)</f>
        <v>2.3880922797718629E-4</v>
      </c>
    </row>
    <row r="71" spans="1:19" x14ac:dyDescent="0.25">
      <c r="J71">
        <v>0.24</v>
      </c>
    </row>
    <row r="72" spans="1:19" x14ac:dyDescent="0.25">
      <c r="J72">
        <v>0.33</v>
      </c>
    </row>
    <row r="73" spans="1:19" x14ac:dyDescent="0.25">
      <c r="J73">
        <v>7.0000000000000007E-2</v>
      </c>
    </row>
    <row r="75" spans="1:19" x14ac:dyDescent="0.25">
      <c r="J75" t="s">
        <v>8</v>
      </c>
      <c r="L75">
        <f t="array" ref="L75:O75">MMULT(J70:J73,L70:O70)</f>
        <v>5.7115983070536432E-5</v>
      </c>
      <c r="M75">
        <v>1.4010902963676488E-5</v>
      </c>
      <c r="N75">
        <v>1.9059946448577928E-5</v>
      </c>
      <c r="O75">
        <v>8.5971322071787067E-5</v>
      </c>
    </row>
    <row r="77" spans="1:19" x14ac:dyDescent="0.25">
      <c r="J77" t="s">
        <v>9</v>
      </c>
      <c r="L77">
        <f t="array" ref="L77">MMULT(L75:O75,J70:J73)</f>
        <v>3.623214548973128E-5</v>
      </c>
    </row>
    <row r="79" spans="1:19" x14ac:dyDescent="0.25">
      <c r="J79" t="s">
        <v>10</v>
      </c>
      <c r="L79">
        <f>SQRT(L77)</f>
        <v>6.0193143704022701E-3</v>
      </c>
    </row>
    <row r="81" spans="1:19" x14ac:dyDescent="0.25">
      <c r="J81" t="s">
        <v>11</v>
      </c>
      <c r="L81" s="13">
        <v>10000000</v>
      </c>
    </row>
    <row r="83" spans="1:19" x14ac:dyDescent="0.25">
      <c r="J83" t="s">
        <v>12</v>
      </c>
      <c r="L83">
        <f>NORMSINV(0.95)</f>
        <v>1.6448536269514715</v>
      </c>
    </row>
    <row r="85" spans="1:19" ht="15.75" thickBot="1" x14ac:dyDescent="0.3">
      <c r="H85" s="20" t="s">
        <v>21</v>
      </c>
      <c r="I85" s="20"/>
      <c r="J85" t="s">
        <v>13</v>
      </c>
      <c r="L85" s="16">
        <f>L79*L81*L83</f>
        <v>99008.910739172876</v>
      </c>
      <c r="O85" s="20" t="s">
        <v>22</v>
      </c>
      <c r="P85" s="20"/>
      <c r="Q85" t="s">
        <v>13</v>
      </c>
      <c r="S85">
        <f>PERCENTILE(S7:S66,0.05)</f>
        <v>-204569.57767123831</v>
      </c>
    </row>
    <row r="86" spans="1:19" ht="27.75" customHeight="1" thickBot="1" x14ac:dyDescent="0.3">
      <c r="A86" s="2"/>
      <c r="B86" s="3" t="s">
        <v>1</v>
      </c>
      <c r="C86" s="3" t="s">
        <v>2</v>
      </c>
      <c r="D86" s="3" t="s">
        <v>3</v>
      </c>
      <c r="E86" s="3" t="s">
        <v>4</v>
      </c>
      <c r="H86" s="21" t="s">
        <v>23</v>
      </c>
      <c r="I86" s="21"/>
      <c r="J86" s="21"/>
      <c r="K86" s="21"/>
      <c r="L86" s="21"/>
    </row>
    <row r="87" spans="1:19" ht="16.5" thickBot="1" x14ac:dyDescent="0.3">
      <c r="A87" s="4">
        <v>41580</v>
      </c>
      <c r="B87" s="1">
        <v>80.650000000000006</v>
      </c>
      <c r="C87" s="1">
        <v>14.632</v>
      </c>
      <c r="D87" s="1">
        <v>29.36</v>
      </c>
      <c r="E87" s="1">
        <v>21.064</v>
      </c>
      <c r="K87" t="s">
        <v>14</v>
      </c>
      <c r="L87" s="16">
        <f>L81*J70</f>
        <v>3600000</v>
      </c>
      <c r="M87" s="16">
        <f>L81*J71</f>
        <v>2400000</v>
      </c>
      <c r="N87" s="16">
        <f>L81*J72</f>
        <v>3300000</v>
      </c>
      <c r="O87" s="16">
        <f>J73*L81</f>
        <v>700000.00000000012</v>
      </c>
    </row>
    <row r="88" spans="1:19" ht="16.5" thickBot="1" x14ac:dyDescent="0.3">
      <c r="A88" s="5">
        <v>41581</v>
      </c>
      <c r="B88" s="1">
        <v>80.739999999999995</v>
      </c>
      <c r="C88" s="1">
        <v>14.693</v>
      </c>
      <c r="D88" s="1">
        <v>29.276</v>
      </c>
      <c r="E88" s="1">
        <v>21.178999999999998</v>
      </c>
      <c r="K88" t="s">
        <v>15</v>
      </c>
      <c r="L88" s="16">
        <f>L87/B66</f>
        <v>44615.193952162597</v>
      </c>
      <c r="M88" s="16">
        <f>M87/C66</f>
        <v>163010.25606194389</v>
      </c>
      <c r="N88" s="16">
        <f>N87/D66</f>
        <v>112153.34420880914</v>
      </c>
      <c r="O88" s="16">
        <f>O87/E66</f>
        <v>33901.588531576912</v>
      </c>
    </row>
    <row r="89" spans="1:19" ht="16.5" thickBot="1" x14ac:dyDescent="0.3">
      <c r="A89" s="4">
        <v>41585</v>
      </c>
      <c r="B89" s="1">
        <v>82.63</v>
      </c>
      <c r="C89" s="1">
        <v>15.242000000000001</v>
      </c>
      <c r="D89" s="1">
        <v>29.451000000000001</v>
      </c>
      <c r="E89" s="1">
        <v>22.093</v>
      </c>
      <c r="K89" t="s">
        <v>16</v>
      </c>
      <c r="L89" s="16">
        <f>L88*B87</f>
        <v>3598215.3922419138</v>
      </c>
      <c r="M89" s="16">
        <f t="shared" ref="M89:O89" si="12">M88*C87</f>
        <v>2385166.0666983631</v>
      </c>
      <c r="N89" s="16">
        <f t="shared" si="12"/>
        <v>3292822.1859706361</v>
      </c>
      <c r="O89" s="16">
        <f t="shared" si="12"/>
        <v>714103.06082913605</v>
      </c>
    </row>
    <row r="90" spans="1:19" ht="16.5" thickBot="1" x14ac:dyDescent="0.3">
      <c r="A90" s="5">
        <v>41586</v>
      </c>
      <c r="B90" s="1">
        <v>81.680000000000007</v>
      </c>
      <c r="C90" s="1">
        <v>15.422000000000001</v>
      </c>
      <c r="D90" s="1">
        <v>29.765999999999998</v>
      </c>
      <c r="E90" s="1">
        <v>22.22</v>
      </c>
      <c r="K90" t="s">
        <v>17</v>
      </c>
      <c r="L90" s="16">
        <f>SUM(L89:O89)</f>
        <v>9990306.7057400495</v>
      </c>
    </row>
    <row r="91" spans="1:19" ht="16.5" thickBot="1" x14ac:dyDescent="0.3">
      <c r="A91" s="4">
        <v>41587</v>
      </c>
      <c r="B91" s="1">
        <v>82.78</v>
      </c>
      <c r="C91" s="1">
        <v>15.648999999999999</v>
      </c>
      <c r="D91" s="1">
        <v>29.922999999999998</v>
      </c>
      <c r="E91" s="1">
        <v>22.332000000000001</v>
      </c>
      <c r="K91" t="s">
        <v>18</v>
      </c>
      <c r="L91" s="16">
        <f>L90-L81</f>
        <v>-9693.2942599505186</v>
      </c>
    </row>
    <row r="92" spans="1:19" ht="16.5" thickBot="1" x14ac:dyDescent="0.3">
      <c r="A92" s="5">
        <v>41588</v>
      </c>
      <c r="B92" s="1">
        <v>82.25</v>
      </c>
      <c r="C92" s="1">
        <v>15.449</v>
      </c>
      <c r="D92" s="1">
        <v>29.844999999999999</v>
      </c>
      <c r="E92" s="1">
        <v>22.266999999999999</v>
      </c>
      <c r="L92">
        <f>VAR(SIBN3)</f>
        <v>8.3328642050197377E-4</v>
      </c>
      <c r="M92">
        <f>VAR(LKOH)</f>
        <v>1.9544859151300861E-4</v>
      </c>
      <c r="N92">
        <f>VAR(AFLT)</f>
        <v>1.8666276774566623E-4</v>
      </c>
      <c r="O92">
        <f>VAR(MSNG)</f>
        <v>3.0798197723419973E-4</v>
      </c>
    </row>
    <row r="93" spans="1:19" ht="16.5" thickBot="1" x14ac:dyDescent="0.3">
      <c r="A93" s="4">
        <v>41591</v>
      </c>
      <c r="B93" s="1">
        <v>81.61</v>
      </c>
      <c r="C93" s="1">
        <v>15.535</v>
      </c>
      <c r="D93" s="1">
        <v>29.847999999999999</v>
      </c>
      <c r="E93" s="1">
        <v>22.259</v>
      </c>
    </row>
    <row r="94" spans="1:19" ht="16.5" thickBot="1" x14ac:dyDescent="0.3">
      <c r="A94" s="5">
        <v>41592</v>
      </c>
      <c r="B94" s="1">
        <v>80.08</v>
      </c>
      <c r="C94" s="1">
        <v>15.56</v>
      </c>
      <c r="D94" s="1">
        <v>29.74</v>
      </c>
      <c r="E94" s="1">
        <v>22.565999999999999</v>
      </c>
    </row>
  </sheetData>
  <mergeCells count="4">
    <mergeCell ref="H86:L86"/>
    <mergeCell ref="A4:B4"/>
    <mergeCell ref="H85:I85"/>
    <mergeCell ref="O85:P8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7</vt:i4>
      </vt:variant>
    </vt:vector>
  </HeadingPairs>
  <TitlesOfParts>
    <vt:vector size="8" baseType="lpstr">
      <vt:lpstr>Sheet1</vt:lpstr>
      <vt:lpstr>AFLT</vt:lpstr>
      <vt:lpstr>LKOH</vt:lpstr>
      <vt:lpstr>MSNG</vt:lpstr>
      <vt:lpstr>SIBN</vt:lpstr>
      <vt:lpstr>SIBN2</vt:lpstr>
      <vt:lpstr>SIBN3</vt:lpstr>
      <vt:lpstr>Вес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2019-02-17T18:38:59Z</dcterms:modified>
</cp:coreProperties>
</file>